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Data\d\00PAPERS_inprogress\done2020_AbsolutRatios\After_review_3\"/>
    </mc:Choice>
  </mc:AlternateContent>
  <bookViews>
    <workbookView xWindow="0" yWindow="0" windowWidth="10530" windowHeight="7290"/>
  </bookViews>
  <sheets>
    <sheet name="INFO" sheetId="9" r:id="rId1"/>
    <sheet name="Instruction" sheetId="11" r:id="rId2"/>
    <sheet name="Hydrogen" sheetId="1" r:id="rId3"/>
    <sheet name="Carbon" sheetId="7" r:id="rId4"/>
    <sheet name="Nitrogen" sheetId="6" r:id="rId5"/>
    <sheet name="Oxygen+17O(correction)" sheetId="8" r:id="rId6"/>
    <sheet name="Sulphur+33S&amp;36S(correction)" sheetId="10" r:id="rId7"/>
    <sheet name="Tables" sheetId="2" r:id="rId8"/>
    <sheet name="Constants" sheetId="3" r:id="rId9"/>
  </sheets>
  <calcPr calcId="162913"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8" i="8" l="1"/>
  <c r="E5" i="8"/>
  <c r="B14" i="8"/>
  <c r="E9" i="8"/>
  <c r="E6" i="8"/>
  <c r="D10" i="8"/>
  <c r="D9" i="8"/>
  <c r="C49" i="2"/>
  <c r="C51" i="2"/>
  <c r="C52" i="2"/>
  <c r="C53" i="2"/>
  <c r="C25" i="2"/>
  <c r="C26" i="2"/>
  <c r="C27" i="2"/>
  <c r="C28" i="2"/>
  <c r="C29" i="2"/>
  <c r="C31" i="2"/>
  <c r="C32" i="2"/>
  <c r="C33" i="2"/>
  <c r="D8" i="6"/>
  <c r="D7" i="6"/>
  <c r="D8" i="7"/>
  <c r="D7" i="7"/>
  <c r="C6" i="2"/>
  <c r="D8" i="1"/>
  <c r="D7" i="1"/>
  <c r="D7" i="8"/>
  <c r="D6" i="8"/>
  <c r="D18" i="10"/>
  <c r="D16" i="10"/>
  <c r="D14" i="10"/>
  <c r="D13" i="10"/>
  <c r="D11" i="10"/>
  <c r="D10" i="10"/>
  <c r="C9" i="1"/>
  <c r="C22" i="10"/>
  <c r="C19" i="10"/>
  <c r="D8" i="10"/>
  <c r="D7" i="10"/>
  <c r="D4" i="10"/>
  <c r="D23" i="10"/>
  <c r="F62" i="10"/>
  <c r="M62" i="10"/>
  <c r="E62" i="10"/>
  <c r="L62" i="10"/>
  <c r="D62" i="10"/>
  <c r="K62" i="10"/>
  <c r="E59" i="10"/>
  <c r="L59" i="10"/>
  <c r="F56" i="10"/>
  <c r="M56" i="10"/>
  <c r="D54" i="10"/>
  <c r="K54" i="10"/>
  <c r="E51" i="10"/>
  <c r="L51" i="10"/>
  <c r="F48" i="10"/>
  <c r="M48" i="10"/>
  <c r="D46" i="10"/>
  <c r="K46" i="10"/>
  <c r="E43" i="10"/>
  <c r="L43" i="10"/>
  <c r="F40" i="10"/>
  <c r="M40" i="10"/>
  <c r="D38" i="10"/>
  <c r="K38" i="10"/>
  <c r="E35" i="10"/>
  <c r="L35" i="10"/>
  <c r="F32" i="10"/>
  <c r="M32" i="10"/>
  <c r="D30" i="10"/>
  <c r="K30" i="10"/>
  <c r="E27" i="10"/>
  <c r="L27" i="10"/>
  <c r="F24" i="10"/>
  <c r="M24" i="10"/>
  <c r="F55" i="10"/>
  <c r="M55" i="10"/>
  <c r="F47" i="10"/>
  <c r="M47" i="10"/>
  <c r="F39" i="10"/>
  <c r="M39" i="10"/>
  <c r="F31" i="10"/>
  <c r="M31" i="10"/>
  <c r="E23" i="10"/>
  <c r="F54" i="10"/>
  <c r="M54" i="10"/>
  <c r="D36" i="10"/>
  <c r="K36" i="10"/>
  <c r="F59" i="10"/>
  <c r="M59" i="10"/>
  <c r="F51" i="10"/>
  <c r="M51" i="10"/>
  <c r="E38" i="10"/>
  <c r="L38" i="10"/>
  <c r="D25" i="10"/>
  <c r="K25" i="10"/>
  <c r="F61" i="10"/>
  <c r="M61" i="10"/>
  <c r="D59" i="10"/>
  <c r="K59" i="10"/>
  <c r="E56" i="10"/>
  <c r="L56" i="10"/>
  <c r="F53" i="10"/>
  <c r="M53" i="10"/>
  <c r="D51" i="10"/>
  <c r="K51" i="10"/>
  <c r="E48" i="10"/>
  <c r="L48" i="10"/>
  <c r="F45" i="10"/>
  <c r="M45" i="10"/>
  <c r="D43" i="10"/>
  <c r="K43" i="10"/>
  <c r="E40" i="10"/>
  <c r="L40" i="10"/>
  <c r="F37" i="10"/>
  <c r="M37" i="10"/>
  <c r="D35" i="10"/>
  <c r="K35" i="10"/>
  <c r="E32" i="10"/>
  <c r="L32" i="10"/>
  <c r="F29" i="10"/>
  <c r="M29" i="10"/>
  <c r="D27" i="10"/>
  <c r="K27" i="10"/>
  <c r="F23" i="10"/>
  <c r="E58" i="10"/>
  <c r="L58" i="10"/>
  <c r="D53" i="10"/>
  <c r="K53" i="10"/>
  <c r="D45" i="10"/>
  <c r="K45" i="10"/>
  <c r="D37" i="10"/>
  <c r="K37" i="10"/>
  <c r="D29" i="10"/>
  <c r="K29" i="10"/>
  <c r="E57" i="10"/>
  <c r="L57" i="10"/>
  <c r="E41" i="10"/>
  <c r="L41" i="10"/>
  <c r="D57" i="10"/>
  <c r="K57" i="10"/>
  <c r="E46" i="10"/>
  <c r="L46" i="10"/>
  <c r="F35" i="10"/>
  <c r="M35" i="10"/>
  <c r="E61" i="10"/>
  <c r="L61" i="10"/>
  <c r="F58" i="10"/>
  <c r="M58" i="10"/>
  <c r="D56" i="10"/>
  <c r="K56" i="10"/>
  <c r="E53" i="10"/>
  <c r="L53" i="10"/>
  <c r="F50" i="10"/>
  <c r="M50" i="10"/>
  <c r="D48" i="10"/>
  <c r="K48" i="10"/>
  <c r="E45" i="10"/>
  <c r="L45" i="10"/>
  <c r="F42" i="10"/>
  <c r="M42" i="10"/>
  <c r="D40" i="10"/>
  <c r="K40" i="10"/>
  <c r="E37" i="10"/>
  <c r="L37" i="10"/>
  <c r="F34" i="10"/>
  <c r="M34" i="10"/>
  <c r="D32" i="10"/>
  <c r="K32" i="10"/>
  <c r="E29" i="10"/>
  <c r="L29" i="10"/>
  <c r="F26" i="10"/>
  <c r="M26" i="10"/>
  <c r="E24" i="10"/>
  <c r="L24" i="10"/>
  <c r="D61" i="10"/>
  <c r="K61" i="10"/>
  <c r="E50" i="10"/>
  <c r="L50" i="10"/>
  <c r="E42" i="10"/>
  <c r="L42" i="10"/>
  <c r="E34" i="10"/>
  <c r="L34" i="10"/>
  <c r="E26" i="10"/>
  <c r="L26" i="10"/>
  <c r="D60" i="10"/>
  <c r="K60" i="10"/>
  <c r="F38" i="10"/>
  <c r="M38" i="10"/>
  <c r="E25" i="10"/>
  <c r="L25" i="10"/>
  <c r="D49" i="10"/>
  <c r="K49" i="10"/>
  <c r="F27" i="10"/>
  <c r="M27" i="10"/>
  <c r="F60" i="10"/>
  <c r="M60" i="10"/>
  <c r="D58" i="10"/>
  <c r="K58" i="10"/>
  <c r="E55" i="10"/>
  <c r="L55" i="10"/>
  <c r="F52" i="10"/>
  <c r="M52" i="10"/>
  <c r="D50" i="10"/>
  <c r="K50" i="10"/>
  <c r="E47" i="10"/>
  <c r="L47" i="10"/>
  <c r="F44" i="10"/>
  <c r="M44" i="10"/>
  <c r="D42" i="10"/>
  <c r="K42" i="10"/>
  <c r="E39" i="10"/>
  <c r="L39" i="10"/>
  <c r="F36" i="10"/>
  <c r="M36" i="10"/>
  <c r="D34" i="10"/>
  <c r="K34" i="10"/>
  <c r="E31" i="10"/>
  <c r="L31" i="10"/>
  <c r="F28" i="10"/>
  <c r="M28" i="10"/>
  <c r="D26" i="10"/>
  <c r="K26" i="10"/>
  <c r="D24" i="10"/>
  <c r="K24" i="10"/>
  <c r="D52" i="10"/>
  <c r="K52" i="10"/>
  <c r="F46" i="10"/>
  <c r="M46" i="10"/>
  <c r="E33" i="10"/>
  <c r="L33" i="10"/>
  <c r="D28" i="10"/>
  <c r="K28" i="10"/>
  <c r="E54" i="10"/>
  <c r="L54" i="10"/>
  <c r="D41" i="10"/>
  <c r="K41" i="10"/>
  <c r="E30" i="10"/>
  <c r="L30" i="10"/>
  <c r="E60" i="10"/>
  <c r="L60" i="10"/>
  <c r="F57" i="10"/>
  <c r="M57" i="10"/>
  <c r="D55" i="10"/>
  <c r="K55" i="10"/>
  <c r="E52" i="10"/>
  <c r="L52" i="10"/>
  <c r="F49" i="10"/>
  <c r="M49" i="10"/>
  <c r="D47" i="10"/>
  <c r="K47" i="10"/>
  <c r="E44" i="10"/>
  <c r="L44" i="10"/>
  <c r="F41" i="10"/>
  <c r="M41" i="10"/>
  <c r="D39" i="10"/>
  <c r="K39" i="10"/>
  <c r="E36" i="10"/>
  <c r="L36" i="10"/>
  <c r="F33" i="10"/>
  <c r="M33" i="10"/>
  <c r="D31" i="10"/>
  <c r="K31" i="10"/>
  <c r="E28" i="10"/>
  <c r="L28" i="10"/>
  <c r="F25" i="10"/>
  <c r="M25" i="10"/>
  <c r="E49" i="10"/>
  <c r="L49" i="10"/>
  <c r="D44" i="10"/>
  <c r="K44" i="10"/>
  <c r="F30" i="10"/>
  <c r="M30" i="10"/>
  <c r="F43" i="10"/>
  <c r="M43" i="10"/>
  <c r="D33" i="10"/>
  <c r="K33" i="10"/>
  <c r="F22" i="10"/>
  <c r="M22" i="10"/>
  <c r="E22" i="10"/>
  <c r="L22" i="10"/>
  <c r="D22" i="10"/>
  <c r="K22" i="10"/>
  <c r="C13" i="8"/>
  <c r="C9" i="7"/>
  <c r="C9" i="6"/>
  <c r="C17" i="8"/>
  <c r="D50" i="8"/>
  <c r="D12" i="8"/>
  <c r="C12" i="7"/>
  <c r="D13" i="7"/>
  <c r="D4" i="8"/>
  <c r="D4" i="6"/>
  <c r="D4" i="7"/>
  <c r="E29" i="7"/>
  <c r="L29" i="7"/>
  <c r="D45" i="7"/>
  <c r="K45" i="7"/>
  <c r="D15" i="7"/>
  <c r="K15" i="7"/>
  <c r="E49" i="7"/>
  <c r="L49" i="7"/>
  <c r="D31" i="7"/>
  <c r="F35" i="7"/>
  <c r="M35" i="7"/>
  <c r="E13" i="7"/>
  <c r="L13" i="7"/>
  <c r="D24" i="7"/>
  <c r="K24" i="7"/>
  <c r="F38" i="7"/>
  <c r="F20" i="7"/>
  <c r="M20" i="7"/>
  <c r="F22" i="7"/>
  <c r="M22" i="7"/>
  <c r="D25" i="7"/>
  <c r="K25" i="7"/>
  <c r="F29" i="7"/>
  <c r="M29" i="7"/>
  <c r="E31" i="7"/>
  <c r="L31" i="7"/>
  <c r="F36" i="7"/>
  <c r="M36" i="7"/>
  <c r="D41" i="7"/>
  <c r="K41" i="7"/>
  <c r="E45" i="7"/>
  <c r="L45" i="7"/>
  <c r="F50" i="7"/>
  <c r="M50" i="7"/>
  <c r="D14" i="7"/>
  <c r="K14" i="7"/>
  <c r="D16" i="7"/>
  <c r="K16" i="7"/>
  <c r="E21" i="7"/>
  <c r="L21" i="7"/>
  <c r="D23" i="7"/>
  <c r="K23" i="7"/>
  <c r="F27" i="7"/>
  <c r="M27" i="7"/>
  <c r="D30" i="7"/>
  <c r="K30" i="7"/>
  <c r="D32" i="7"/>
  <c r="K32" i="7"/>
  <c r="E37" i="7"/>
  <c r="L37" i="7"/>
  <c r="E41" i="7"/>
  <c r="L41" i="7"/>
  <c r="F46" i="7"/>
  <c r="M46" i="7"/>
  <c r="F14" i="7"/>
  <c r="M14" i="7"/>
  <c r="D17" i="7"/>
  <c r="K17" i="7"/>
  <c r="F21" i="7"/>
  <c r="M21" i="7"/>
  <c r="E23" i="7"/>
  <c r="L23" i="7"/>
  <c r="F28" i="7"/>
  <c r="M28" i="7"/>
  <c r="F30" i="7"/>
  <c r="M30" i="7"/>
  <c r="D33" i="7"/>
  <c r="K33" i="7"/>
  <c r="F37" i="7"/>
  <c r="M37" i="7"/>
  <c r="F42" i="7"/>
  <c r="M42" i="7"/>
  <c r="E52" i="7"/>
  <c r="E50" i="7"/>
  <c r="L50" i="7"/>
  <c r="E48" i="7"/>
  <c r="L48" i="7"/>
  <c r="E46" i="7"/>
  <c r="L46" i="7"/>
  <c r="E44" i="7"/>
  <c r="L44" i="7"/>
  <c r="E42" i="7"/>
  <c r="L42" i="7"/>
  <c r="E40" i="7"/>
  <c r="L40" i="7"/>
  <c r="E38" i="7"/>
  <c r="L38" i="7"/>
  <c r="E36" i="7"/>
  <c r="L36" i="7"/>
  <c r="E34" i="7"/>
  <c r="L34" i="7"/>
  <c r="E32" i="7"/>
  <c r="L32" i="7"/>
  <c r="E30" i="7"/>
  <c r="L30" i="7"/>
  <c r="E28" i="7"/>
  <c r="L28" i="7"/>
  <c r="E26" i="7"/>
  <c r="L26" i="7"/>
  <c r="E24" i="7"/>
  <c r="L24" i="7"/>
  <c r="E22" i="7"/>
  <c r="L22" i="7"/>
  <c r="E20" i="7"/>
  <c r="L20" i="7"/>
  <c r="E18" i="7"/>
  <c r="L18" i="7"/>
  <c r="E16" i="7"/>
  <c r="L16" i="7"/>
  <c r="E14" i="7"/>
  <c r="L14" i="7"/>
  <c r="L52" i="7"/>
  <c r="D52" i="7"/>
  <c r="K52" i="7"/>
  <c r="F51" i="7"/>
  <c r="M51" i="7"/>
  <c r="D50" i="7"/>
  <c r="K50" i="7"/>
  <c r="F49" i="7"/>
  <c r="M49" i="7"/>
  <c r="D48" i="7"/>
  <c r="K48" i="7"/>
  <c r="F47" i="7"/>
  <c r="M47" i="7"/>
  <c r="D46" i="7"/>
  <c r="K46" i="7"/>
  <c r="F45" i="7"/>
  <c r="M45" i="7"/>
  <c r="D44" i="7"/>
  <c r="K44" i="7"/>
  <c r="F43" i="7"/>
  <c r="M43" i="7"/>
  <c r="D42" i="7"/>
  <c r="K42" i="7"/>
  <c r="F41" i="7"/>
  <c r="M41" i="7"/>
  <c r="D40" i="7"/>
  <c r="K40" i="7"/>
  <c r="F39" i="7"/>
  <c r="M39" i="7"/>
  <c r="D38" i="7"/>
  <c r="K38" i="7"/>
  <c r="F15" i="7"/>
  <c r="M15" i="7"/>
  <c r="F16" i="7"/>
  <c r="M16" i="7"/>
  <c r="E17" i="7"/>
  <c r="L17" i="7"/>
  <c r="D18" i="7"/>
  <c r="K18" i="7"/>
  <c r="D19" i="7"/>
  <c r="K19" i="7"/>
  <c r="F23" i="7"/>
  <c r="M23" i="7"/>
  <c r="F24" i="7"/>
  <c r="M24" i="7"/>
  <c r="E25" i="7"/>
  <c r="L25" i="7"/>
  <c r="D26" i="7"/>
  <c r="K26" i="7"/>
  <c r="D27" i="7"/>
  <c r="K27" i="7"/>
  <c r="F31" i="7"/>
  <c r="M31" i="7"/>
  <c r="F32" i="7"/>
  <c r="M32" i="7"/>
  <c r="E33" i="7"/>
  <c r="L33" i="7"/>
  <c r="D34" i="7"/>
  <c r="K34" i="7"/>
  <c r="D35" i="7"/>
  <c r="K35" i="7"/>
  <c r="D39" i="7"/>
  <c r="K39" i="7"/>
  <c r="F40" i="7"/>
  <c r="M40" i="7"/>
  <c r="D43" i="7"/>
  <c r="K43" i="7"/>
  <c r="F44" i="7"/>
  <c r="M44" i="7"/>
  <c r="D47" i="7"/>
  <c r="K47" i="7"/>
  <c r="F48" i="7"/>
  <c r="M48" i="7"/>
  <c r="D51" i="7"/>
  <c r="K51" i="7"/>
  <c r="F52" i="7"/>
  <c r="M52" i="7"/>
  <c r="K13" i="7"/>
  <c r="F17" i="7"/>
  <c r="M17" i="7"/>
  <c r="F18" i="7"/>
  <c r="M18" i="7"/>
  <c r="E19" i="7"/>
  <c r="L19" i="7"/>
  <c r="D20" i="7"/>
  <c r="K20" i="7"/>
  <c r="D21" i="7"/>
  <c r="K21" i="7"/>
  <c r="F25" i="7"/>
  <c r="M25" i="7"/>
  <c r="F26" i="7"/>
  <c r="M26" i="7"/>
  <c r="E27" i="7"/>
  <c r="L27" i="7"/>
  <c r="D28" i="7"/>
  <c r="K28" i="7"/>
  <c r="D29" i="7"/>
  <c r="K29" i="7"/>
  <c r="F33" i="7"/>
  <c r="M33" i="7"/>
  <c r="F34" i="7"/>
  <c r="M34" i="7"/>
  <c r="E35" i="7"/>
  <c r="L35" i="7"/>
  <c r="D36" i="7"/>
  <c r="K36" i="7"/>
  <c r="D37" i="7"/>
  <c r="K37" i="7"/>
  <c r="E39" i="7"/>
  <c r="L39" i="7"/>
  <c r="E43" i="7"/>
  <c r="L43" i="7"/>
  <c r="E47" i="7"/>
  <c r="L47" i="7"/>
  <c r="E51" i="7"/>
  <c r="L51" i="7"/>
  <c r="D27" i="2"/>
  <c r="D28" i="2"/>
  <c r="D29" i="2"/>
  <c r="D33" i="2"/>
  <c r="D26" i="2"/>
  <c r="C12" i="6"/>
  <c r="F12" i="6"/>
  <c r="M12" i="6"/>
  <c r="D51" i="2"/>
  <c r="D49" i="2"/>
  <c r="D52" i="2"/>
  <c r="E40" i="6"/>
  <c r="E32" i="6"/>
  <c r="E30" i="6"/>
  <c r="L30" i="6"/>
  <c r="D49" i="6"/>
  <c r="K49" i="6"/>
  <c r="F46" i="6"/>
  <c r="F44" i="6"/>
  <c r="F36" i="6"/>
  <c r="D33" i="6"/>
  <c r="K33" i="6"/>
  <c r="D31" i="6"/>
  <c r="D23" i="6"/>
  <c r="F20" i="6"/>
  <c r="F18" i="6"/>
  <c r="M18" i="6"/>
  <c r="E16" i="6"/>
  <c r="L16" i="6"/>
  <c r="F51" i="6"/>
  <c r="F49" i="6"/>
  <c r="E25" i="6"/>
  <c r="E37" i="6"/>
  <c r="E51" i="6"/>
  <c r="F27" i="6"/>
  <c r="M27" i="6"/>
  <c r="F35" i="6"/>
  <c r="M35" i="6"/>
  <c r="D38" i="6"/>
  <c r="K38" i="6"/>
  <c r="D20" i="6"/>
  <c r="K20" i="6"/>
  <c r="F25" i="6"/>
  <c r="F29" i="6"/>
  <c r="E49" i="6"/>
  <c r="L49" i="6"/>
  <c r="E23" i="6"/>
  <c r="E31" i="6"/>
  <c r="M51" i="6"/>
  <c r="K47" i="6"/>
  <c r="L24" i="6"/>
  <c r="K46" i="6"/>
  <c r="M49" i="6"/>
  <c r="M14" i="6"/>
  <c r="L48" i="6"/>
  <c r="L35" i="6"/>
  <c r="M20" i="6"/>
  <c r="M50" i="6"/>
  <c r="M25" i="6"/>
  <c r="L31" i="6"/>
  <c r="M41" i="6"/>
  <c r="M29" i="6"/>
  <c r="M22" i="6"/>
  <c r="M28" i="6"/>
  <c r="K31" i="6"/>
  <c r="K39" i="6"/>
  <c r="M19" i="6"/>
  <c r="L33" i="6"/>
  <c r="K15" i="6"/>
  <c r="K23" i="6"/>
  <c r="C12" i="1"/>
  <c r="D13" i="1"/>
  <c r="E12" i="1"/>
  <c r="L12" i="1"/>
  <c r="D4" i="1"/>
  <c r="E13" i="1"/>
  <c r="F52" i="1"/>
  <c r="F44" i="1"/>
  <c r="E43" i="1"/>
  <c r="E52" i="1"/>
  <c r="E44" i="1"/>
  <c r="D43" i="1"/>
  <c r="D52" i="1"/>
  <c r="D44" i="1"/>
  <c r="F51" i="1"/>
  <c r="E50" i="1"/>
  <c r="F42" i="1"/>
  <c r="E41" i="1"/>
  <c r="D40" i="1"/>
  <c r="D36" i="1"/>
  <c r="D32" i="1"/>
  <c r="F30" i="1"/>
  <c r="E29" i="1"/>
  <c r="F26" i="1"/>
  <c r="E25" i="1"/>
  <c r="F22" i="1"/>
  <c r="E21" i="1"/>
  <c r="D20" i="1"/>
  <c r="F18" i="1"/>
  <c r="E17" i="1"/>
  <c r="D16" i="1"/>
  <c r="F14" i="1"/>
  <c r="E35" i="1"/>
  <c r="E31" i="1"/>
  <c r="E27" i="1"/>
  <c r="E23" i="1"/>
  <c r="F20" i="1"/>
  <c r="F16" i="1"/>
  <c r="F33" i="1"/>
  <c r="F29" i="1"/>
  <c r="D27" i="1"/>
  <c r="D23" i="1"/>
  <c r="D19" i="1"/>
  <c r="D15" i="1"/>
  <c r="E42" i="1"/>
  <c r="D41" i="1"/>
  <c r="F39" i="1"/>
  <c r="E38" i="1"/>
  <c r="D37" i="1"/>
  <c r="F35" i="1"/>
  <c r="E34" i="1"/>
  <c r="D33" i="1"/>
  <c r="F31" i="1"/>
  <c r="E30" i="1"/>
  <c r="D29" i="1"/>
  <c r="F27" i="1"/>
  <c r="E26" i="1"/>
  <c r="D25" i="1"/>
  <c r="F23" i="1"/>
  <c r="E22" i="1"/>
  <c r="D21" i="1"/>
  <c r="F19" i="1"/>
  <c r="E18" i="1"/>
  <c r="D17" i="1"/>
  <c r="F15" i="1"/>
  <c r="E14" i="1"/>
  <c r="D42" i="1"/>
  <c r="F40" i="1"/>
  <c r="E39" i="1"/>
  <c r="D38" i="1"/>
  <c r="F36" i="1"/>
  <c r="D34" i="1"/>
  <c r="F32" i="1"/>
  <c r="D30" i="1"/>
  <c r="F28" i="1"/>
  <c r="D26" i="1"/>
  <c r="F24" i="1"/>
  <c r="D22" i="1"/>
  <c r="E19" i="1"/>
  <c r="D18" i="1"/>
  <c r="E15" i="1"/>
  <c r="D14" i="1"/>
  <c r="F41" i="1"/>
  <c r="E40" i="1"/>
  <c r="D39" i="1"/>
  <c r="F37" i="1"/>
  <c r="E36" i="1"/>
  <c r="D35" i="1"/>
  <c r="E32" i="1"/>
  <c r="D31" i="1"/>
  <c r="E28" i="1"/>
  <c r="F25" i="1"/>
  <c r="E24" i="1"/>
  <c r="F21" i="1"/>
  <c r="E20" i="1"/>
  <c r="F17" i="1"/>
  <c r="E16" i="1"/>
  <c r="F13" i="1"/>
  <c r="K13" i="1"/>
  <c r="M16" i="1"/>
  <c r="L14" i="1"/>
  <c r="K27" i="1"/>
  <c r="L35" i="1"/>
  <c r="L46" i="1"/>
  <c r="M20" i="1"/>
  <c r="M42" i="1"/>
  <c r="L47" i="1"/>
  <c r="M47" i="1"/>
  <c r="K48" i="1"/>
  <c r="K22" i="1"/>
  <c r="K42" i="1"/>
  <c r="L40" i="1"/>
  <c r="K49" i="1"/>
  <c r="L20" i="1"/>
  <c r="L41" i="1"/>
  <c r="L24" i="1"/>
  <c r="L45" i="1"/>
  <c r="L18" i="1"/>
  <c r="L52" i="1"/>
  <c r="M49" i="1"/>
  <c r="M26" i="1"/>
  <c r="M40" i="1"/>
  <c r="L42" i="1"/>
  <c r="L29" i="1"/>
  <c r="K46" i="1"/>
  <c r="L33" i="1"/>
  <c r="M39" i="1"/>
  <c r="L19" i="1"/>
  <c r="M14" i="1"/>
  <c r="M33" i="1"/>
  <c r="K40" i="1"/>
  <c r="L44" i="1"/>
  <c r="L21" i="1"/>
  <c r="K18" i="1"/>
  <c r="L26" i="1"/>
  <c r="L23" i="1"/>
  <c r="K51" i="1"/>
  <c r="K28" i="1"/>
  <c r="L34" i="1"/>
  <c r="M41" i="1"/>
  <c r="L22" i="1"/>
  <c r="K21" i="1"/>
  <c r="M37" i="1"/>
  <c r="L43" i="1"/>
  <c r="K39" i="1"/>
  <c r="M19" i="1"/>
  <c r="K17" i="1"/>
  <c r="K35" i="1"/>
  <c r="L48" i="1"/>
  <c r="K36" i="1"/>
  <c r="K23" i="1"/>
  <c r="M15" i="1"/>
  <c r="L32" i="1"/>
  <c r="K47" i="1"/>
  <c r="M34" i="1"/>
  <c r="K38" i="1"/>
  <c r="M21" i="1"/>
  <c r="L49" i="1"/>
  <c r="L37" i="1"/>
  <c r="L38" i="1"/>
  <c r="M25" i="1"/>
  <c r="K31" i="1"/>
  <c r="M44" i="1"/>
  <c r="K44" i="1"/>
  <c r="K32" i="1"/>
  <c r="L31" i="1"/>
  <c r="M27" i="1"/>
  <c r="M48" i="1"/>
  <c r="L27" i="1"/>
  <c r="L15" i="1"/>
  <c r="K45" i="1"/>
  <c r="K25" i="1"/>
  <c r="L51" i="1"/>
  <c r="M50" i="1"/>
  <c r="M38" i="1"/>
  <c r="L17" i="1"/>
  <c r="K15" i="1"/>
  <c r="M23" i="1"/>
  <c r="M28" i="1"/>
  <c r="L28" i="1"/>
  <c r="K33" i="1"/>
  <c r="K26" i="1"/>
  <c r="L13" i="1"/>
  <c r="M51" i="1"/>
  <c r="K20" i="1"/>
  <c r="M31" i="1"/>
  <c r="M24" i="1"/>
  <c r="M52" i="1"/>
  <c r="L50" i="1"/>
  <c r="M18" i="1"/>
  <c r="L30" i="1"/>
  <c r="K14" i="1"/>
  <c r="K19" i="1"/>
  <c r="K50" i="1"/>
  <c r="K16" i="1"/>
  <c r="L25" i="1"/>
  <c r="L39" i="1"/>
  <c r="K52" i="1"/>
  <c r="K41" i="1"/>
  <c r="M45" i="1"/>
  <c r="M43" i="1"/>
  <c r="M22" i="1"/>
  <c r="M29" i="1"/>
  <c r="K29" i="1"/>
  <c r="M36" i="1"/>
  <c r="L36" i="1"/>
  <c r="K34" i="1"/>
  <c r="M17" i="1"/>
  <c r="K43" i="1"/>
  <c r="M30" i="1"/>
  <c r="K37" i="1"/>
  <c r="M32" i="1"/>
  <c r="L16" i="1"/>
  <c r="M46" i="1"/>
  <c r="K24" i="1"/>
  <c r="M35" i="1"/>
  <c r="K30" i="1"/>
  <c r="M13" i="1"/>
  <c r="M23" i="10"/>
  <c r="L23" i="10"/>
  <c r="K23" i="10"/>
  <c r="L19" i="6"/>
  <c r="L23" i="6"/>
  <c r="L42" i="6"/>
  <c r="L36" i="6"/>
  <c r="E19" i="6"/>
  <c r="D24" i="6"/>
  <c r="K24" i="6"/>
  <c r="F31" i="6"/>
  <c r="E33" i="6"/>
  <c r="D52" i="6"/>
  <c r="F22" i="6"/>
  <c r="F34" i="6"/>
  <c r="D47" i="6"/>
  <c r="E36" i="6"/>
  <c r="M31" i="6"/>
  <c r="M47" i="6"/>
  <c r="M44" i="6"/>
  <c r="L40" i="6"/>
  <c r="L13" i="6"/>
  <c r="L18" i="6"/>
  <c r="F41" i="6"/>
  <c r="F17" i="6"/>
  <c r="M17" i="6"/>
  <c r="D26" i="6"/>
  <c r="E17" i="6"/>
  <c r="E18" i="6"/>
  <c r="D25" i="6"/>
  <c r="K25" i="6"/>
  <c r="F38" i="6"/>
  <c r="M38" i="6"/>
  <c r="F50" i="6"/>
  <c r="E42" i="6"/>
  <c r="K42" i="6"/>
  <c r="L37" i="6"/>
  <c r="M34" i="6"/>
  <c r="L26" i="6"/>
  <c r="K52" i="6"/>
  <c r="L25" i="6"/>
  <c r="D40" i="6"/>
  <c r="K40" i="6"/>
  <c r="F13" i="6"/>
  <c r="D22" i="6"/>
  <c r="K22" i="6"/>
  <c r="E13" i="6"/>
  <c r="F14" i="6"/>
  <c r="F26" i="6"/>
  <c r="D39" i="6"/>
  <c r="F52" i="6"/>
  <c r="E46" i="6"/>
  <c r="L46" i="6"/>
  <c r="M42" i="6"/>
  <c r="M33" i="6"/>
  <c r="L51" i="6"/>
  <c r="L17" i="6"/>
  <c r="M26" i="6"/>
  <c r="L32" i="6"/>
  <c r="M30" i="6"/>
  <c r="E43" i="6"/>
  <c r="L43" i="6"/>
  <c r="D36" i="6"/>
  <c r="K36" i="6"/>
  <c r="F43" i="6"/>
  <c r="M43" i="6"/>
  <c r="F19" i="6"/>
  <c r="D46" i="6"/>
  <c r="D15" i="6"/>
  <c r="F28" i="6"/>
  <c r="D41" i="6"/>
  <c r="K41" i="6"/>
  <c r="E24" i="6"/>
  <c r="E48" i="6"/>
  <c r="M36" i="6"/>
  <c r="M52" i="6"/>
  <c r="K26" i="6"/>
  <c r="M15" i="6"/>
  <c r="M13" i="6"/>
  <c r="L52" i="6"/>
  <c r="M46" i="6"/>
  <c r="E35" i="6"/>
  <c r="F33" i="6"/>
  <c r="D42" i="6"/>
  <c r="F15" i="6"/>
  <c r="F47" i="6"/>
  <c r="D17" i="6"/>
  <c r="K17" i="6"/>
  <c r="F30" i="6"/>
  <c r="F42" i="6"/>
  <c r="E26" i="6"/>
  <c r="E52" i="6"/>
  <c r="E47" i="6"/>
  <c r="L47" i="6"/>
  <c r="E15" i="6"/>
  <c r="L15" i="6"/>
  <c r="D32" i="6"/>
  <c r="K32" i="6"/>
  <c r="D16" i="6"/>
  <c r="K16" i="6"/>
  <c r="D34" i="6"/>
  <c r="K34" i="6"/>
  <c r="D18" i="6"/>
  <c r="K18" i="6"/>
  <c r="E29" i="6"/>
  <c r="L29" i="6"/>
  <c r="D48" i="6"/>
  <c r="K48" i="6"/>
  <c r="E20" i="6"/>
  <c r="L20" i="6"/>
  <c r="D19" i="6"/>
  <c r="K19" i="6"/>
  <c r="D27" i="6"/>
  <c r="K27" i="6"/>
  <c r="D35" i="6"/>
  <c r="K35" i="6"/>
  <c r="D43" i="6"/>
  <c r="K43" i="6"/>
  <c r="D51" i="6"/>
  <c r="K51" i="6"/>
  <c r="E34" i="6"/>
  <c r="L34" i="6"/>
  <c r="E50" i="6"/>
  <c r="L50" i="6"/>
  <c r="K44" i="6"/>
  <c r="E39" i="6"/>
  <c r="L39" i="6"/>
  <c r="D44" i="6"/>
  <c r="D28" i="6"/>
  <c r="K28" i="6"/>
  <c r="E45" i="6"/>
  <c r="L45" i="6"/>
  <c r="D30" i="6"/>
  <c r="K30" i="6"/>
  <c r="D14" i="6"/>
  <c r="K14" i="6"/>
  <c r="E21" i="6"/>
  <c r="L21" i="6"/>
  <c r="D50" i="6"/>
  <c r="K50" i="6"/>
  <c r="D13" i="6"/>
  <c r="K13" i="6"/>
  <c r="D21" i="6"/>
  <c r="K21" i="6"/>
  <c r="D29" i="6"/>
  <c r="K29" i="6"/>
  <c r="D37" i="6"/>
  <c r="K37" i="6"/>
  <c r="D45" i="6"/>
  <c r="K45" i="6"/>
  <c r="E22" i="6"/>
  <c r="L22" i="6"/>
  <c r="E38" i="6"/>
  <c r="L38" i="6"/>
  <c r="D12" i="6"/>
  <c r="K12" i="6"/>
  <c r="E12" i="6"/>
  <c r="L12" i="6"/>
  <c r="E27" i="6"/>
  <c r="L27" i="6"/>
  <c r="F37" i="6"/>
  <c r="M37" i="6"/>
  <c r="F21" i="6"/>
  <c r="M21" i="6"/>
  <c r="F39" i="6"/>
  <c r="M39" i="6"/>
  <c r="F23" i="6"/>
  <c r="M23" i="6"/>
  <c r="E41" i="6"/>
  <c r="L41" i="6"/>
  <c r="F45" i="6"/>
  <c r="M45" i="6"/>
  <c r="E14" i="6"/>
  <c r="L14" i="6"/>
  <c r="F16" i="6"/>
  <c r="M16" i="6"/>
  <c r="F24" i="6"/>
  <c r="M24" i="6"/>
  <c r="F32" i="6"/>
  <c r="M32" i="6"/>
  <c r="F40" i="6"/>
  <c r="M40" i="6"/>
  <c r="F48" i="6"/>
  <c r="M48" i="6"/>
  <c r="E28" i="6"/>
  <c r="L28" i="6"/>
  <c r="E44" i="6"/>
  <c r="L44" i="6"/>
  <c r="E15" i="7"/>
  <c r="L15" i="7"/>
  <c r="D22" i="7"/>
  <c r="K22" i="7"/>
  <c r="F12" i="7"/>
  <c r="M12" i="7"/>
  <c r="F13" i="7"/>
  <c r="M13" i="7"/>
  <c r="D12" i="7"/>
  <c r="K12" i="7"/>
  <c r="M38" i="7"/>
  <c r="K31" i="7"/>
  <c r="E12" i="7"/>
  <c r="L12" i="7"/>
  <c r="D49" i="7"/>
  <c r="K49" i="7"/>
  <c r="F19" i="7"/>
  <c r="M19" i="7"/>
  <c r="E33" i="1"/>
  <c r="F43" i="1"/>
  <c r="E45" i="1"/>
  <c r="F45" i="1"/>
  <c r="D46" i="1"/>
  <c r="D12" i="1"/>
  <c r="K12" i="1"/>
  <c r="D24" i="1"/>
  <c r="F34" i="1"/>
  <c r="D45" i="1"/>
  <c r="F46" i="1"/>
  <c r="D47" i="1"/>
  <c r="E47" i="1"/>
  <c r="E46" i="1"/>
  <c r="D48" i="1"/>
  <c r="E48" i="1"/>
  <c r="F48" i="1"/>
  <c r="E37" i="1"/>
  <c r="F47" i="1"/>
  <c r="E49" i="1"/>
  <c r="F49" i="1"/>
  <c r="D50" i="1"/>
  <c r="F12" i="1"/>
  <c r="M12" i="1"/>
  <c r="D28" i="1"/>
  <c r="F38" i="1"/>
  <c r="D49" i="1"/>
  <c r="F50" i="1"/>
  <c r="D51" i="1"/>
  <c r="E51" i="1"/>
  <c r="D30" i="8"/>
  <c r="K30" i="8"/>
  <c r="F36" i="8"/>
  <c r="E47" i="8"/>
  <c r="L47" i="8"/>
  <c r="E51" i="8"/>
  <c r="E43" i="8"/>
  <c r="D34" i="8"/>
  <c r="K34" i="8"/>
  <c r="F52" i="8"/>
  <c r="M52" i="8"/>
  <c r="E35" i="8"/>
  <c r="L35" i="8"/>
  <c r="D54" i="8"/>
  <c r="K54" i="8"/>
  <c r="F40" i="8"/>
  <c r="M40" i="8"/>
  <c r="D42" i="8"/>
  <c r="K42" i="8"/>
  <c r="E55" i="8"/>
  <c r="L55" i="8"/>
  <c r="E31" i="8"/>
  <c r="F44" i="8"/>
  <c r="M44" i="8"/>
  <c r="F32" i="8"/>
  <c r="M32" i="8"/>
  <c r="D46" i="8"/>
  <c r="K46" i="8"/>
  <c r="F56" i="8"/>
  <c r="M56" i="8"/>
  <c r="D38" i="8"/>
  <c r="K38" i="8"/>
  <c r="F48" i="8"/>
  <c r="M48" i="8"/>
  <c r="F17" i="8"/>
  <c r="M17" i="8"/>
  <c r="F28" i="8"/>
  <c r="M28" i="8"/>
  <c r="E39" i="8"/>
  <c r="L39" i="8"/>
  <c r="D19" i="8"/>
  <c r="K19" i="8"/>
  <c r="L31" i="8"/>
  <c r="M36" i="8"/>
  <c r="L43" i="8"/>
  <c r="K50" i="8"/>
  <c r="L51" i="8"/>
  <c r="F19" i="8"/>
  <c r="M19" i="8"/>
  <c r="D21" i="8"/>
  <c r="K21" i="8"/>
  <c r="E22" i="8"/>
  <c r="L22" i="8"/>
  <c r="F23" i="8"/>
  <c r="M23" i="8"/>
  <c r="D25" i="8"/>
  <c r="K25" i="8"/>
  <c r="E26" i="8"/>
  <c r="L26" i="8"/>
  <c r="F27" i="8"/>
  <c r="M27" i="8"/>
  <c r="E19" i="8"/>
  <c r="L19" i="8"/>
  <c r="D20" i="8"/>
  <c r="K20" i="8"/>
  <c r="E21" i="8"/>
  <c r="L21" i="8"/>
  <c r="F22" i="8"/>
  <c r="M22" i="8"/>
  <c r="D24" i="8"/>
  <c r="K24" i="8"/>
  <c r="E25" i="8"/>
  <c r="L25" i="8"/>
  <c r="F26" i="8"/>
  <c r="M26" i="8"/>
  <c r="D29" i="8"/>
  <c r="K29" i="8"/>
  <c r="E30" i="8"/>
  <c r="L30" i="8"/>
  <c r="F31" i="8"/>
  <c r="M31" i="8"/>
  <c r="D33" i="8"/>
  <c r="K33" i="8"/>
  <c r="E34" i="8"/>
  <c r="L34" i="8"/>
  <c r="F35" i="8"/>
  <c r="M35" i="8"/>
  <c r="D37" i="8"/>
  <c r="K37" i="8"/>
  <c r="E38" i="8"/>
  <c r="L38" i="8"/>
  <c r="F39" i="8"/>
  <c r="M39" i="8"/>
  <c r="D41" i="8"/>
  <c r="K41" i="8"/>
  <c r="E42" i="8"/>
  <c r="L42" i="8"/>
  <c r="F43" i="8"/>
  <c r="M43" i="8"/>
  <c r="D45" i="8"/>
  <c r="K45" i="8"/>
  <c r="E46" i="8"/>
  <c r="L46" i="8"/>
  <c r="F47" i="8"/>
  <c r="M47" i="8"/>
  <c r="D49" i="8"/>
  <c r="K49" i="8"/>
  <c r="E50" i="8"/>
  <c r="L50" i="8"/>
  <c r="F51" i="8"/>
  <c r="M51" i="8"/>
  <c r="D53" i="8"/>
  <c r="K53" i="8"/>
  <c r="E54" i="8"/>
  <c r="L54" i="8"/>
  <c r="F55" i="8"/>
  <c r="M55" i="8"/>
  <c r="D57" i="8"/>
  <c r="K57" i="8"/>
  <c r="E18" i="8"/>
  <c r="E20" i="8"/>
  <c r="L20" i="8"/>
  <c r="F21" i="8"/>
  <c r="M21" i="8"/>
  <c r="D23" i="8"/>
  <c r="K23" i="8"/>
  <c r="E24" i="8"/>
  <c r="L24" i="8"/>
  <c r="F25" i="8"/>
  <c r="M25" i="8"/>
  <c r="D27" i="8"/>
  <c r="K27" i="8"/>
  <c r="D17" i="8"/>
  <c r="K17" i="8"/>
  <c r="D28" i="8"/>
  <c r="K28" i="8"/>
  <c r="E29" i="8"/>
  <c r="L29" i="8"/>
  <c r="F30" i="8"/>
  <c r="M30" i="8"/>
  <c r="D32" i="8"/>
  <c r="K32" i="8"/>
  <c r="E33" i="8"/>
  <c r="L33" i="8"/>
  <c r="F34" i="8"/>
  <c r="M34" i="8"/>
  <c r="D36" i="8"/>
  <c r="K36" i="8"/>
  <c r="E37" i="8"/>
  <c r="L37" i="8"/>
  <c r="F38" i="8"/>
  <c r="M38" i="8"/>
  <c r="D40" i="8"/>
  <c r="K40" i="8"/>
  <c r="E41" i="8"/>
  <c r="L41" i="8"/>
  <c r="F42" i="8"/>
  <c r="M42" i="8"/>
  <c r="D44" i="8"/>
  <c r="K44" i="8"/>
  <c r="E45" i="8"/>
  <c r="L45" i="8"/>
  <c r="F46" i="8"/>
  <c r="M46" i="8"/>
  <c r="D48" i="8"/>
  <c r="K48" i="8"/>
  <c r="E49" i="8"/>
  <c r="L49" i="8"/>
  <c r="F50" i="8"/>
  <c r="M50" i="8"/>
  <c r="D52" i="8"/>
  <c r="K52" i="8"/>
  <c r="E53" i="8"/>
  <c r="L53" i="8"/>
  <c r="F54" i="8"/>
  <c r="M54" i="8"/>
  <c r="D56" i="8"/>
  <c r="K56" i="8"/>
  <c r="E57" i="8"/>
  <c r="L57" i="8"/>
  <c r="D18" i="8"/>
  <c r="F18" i="8"/>
  <c r="M18" i="8"/>
  <c r="F20" i="8"/>
  <c r="M20" i="8"/>
  <c r="D22" i="8"/>
  <c r="K22" i="8"/>
  <c r="E23" i="8"/>
  <c r="L23" i="8"/>
  <c r="F24" i="8"/>
  <c r="M24" i="8"/>
  <c r="D26" i="8"/>
  <c r="K26" i="8"/>
  <c r="E27" i="8"/>
  <c r="L27" i="8"/>
  <c r="E17" i="8"/>
  <c r="L17" i="8"/>
  <c r="E28" i="8"/>
  <c r="L28" i="8"/>
  <c r="F29" i="8"/>
  <c r="M29" i="8"/>
  <c r="D31" i="8"/>
  <c r="K31" i="8"/>
  <c r="E32" i="8"/>
  <c r="L32" i="8"/>
  <c r="F33" i="8"/>
  <c r="M33" i="8"/>
  <c r="D35" i="8"/>
  <c r="K35" i="8"/>
  <c r="E36" i="8"/>
  <c r="L36" i="8"/>
  <c r="F37" i="8"/>
  <c r="M37" i="8"/>
  <c r="D39" i="8"/>
  <c r="K39" i="8"/>
  <c r="E40" i="8"/>
  <c r="L40" i="8"/>
  <c r="F41" i="8"/>
  <c r="M41" i="8"/>
  <c r="D43" i="8"/>
  <c r="K43" i="8"/>
  <c r="E44" i="8"/>
  <c r="L44" i="8"/>
  <c r="F45" i="8"/>
  <c r="M45" i="8"/>
  <c r="D47" i="8"/>
  <c r="K47" i="8"/>
  <c r="E48" i="8"/>
  <c r="L48" i="8"/>
  <c r="F49" i="8"/>
  <c r="M49" i="8"/>
  <c r="D51" i="8"/>
  <c r="K51" i="8"/>
  <c r="E52" i="8"/>
  <c r="L52" i="8"/>
  <c r="F53" i="8"/>
  <c r="M53" i="8"/>
  <c r="D55" i="8"/>
  <c r="K55" i="8"/>
  <c r="E56" i="8"/>
  <c r="L56" i="8"/>
  <c r="F57" i="8"/>
  <c r="M57" i="8"/>
  <c r="K18" i="8"/>
  <c r="L18" i="8"/>
</calcChain>
</file>

<file path=xl/sharedStrings.xml><?xml version="1.0" encoding="utf-8"?>
<sst xmlns="http://schemas.openxmlformats.org/spreadsheetml/2006/main" count="963" uniqueCount="332">
  <si>
    <t>VSMOW</t>
  </si>
  <si>
    <t>Conversion from</t>
  </si>
  <si>
    <t>Scale for delta</t>
  </si>
  <si>
    <t>Conversion to</t>
  </si>
  <si>
    <t>k = 1</t>
  </si>
  <si>
    <t>m</t>
  </si>
  <si>
    <t>Craig (1961) Standard for reporting concentrations of deuterium and oxygen-18 in natural waters, Science, 133(3467), 1833-1834</t>
  </si>
  <si>
    <t>uncertainty type not clear, k = 1??</t>
  </si>
  <si>
    <t>stdev</t>
  </si>
  <si>
    <t>De Wit et al (1980) Determination of the absolute hydrogen isotopic ratio of VSMOW and SLAP. Geostandards Newsletter, 4(1), 33-36</t>
  </si>
  <si>
    <t>reproducibility</t>
  </si>
  <si>
    <t>by NMR</t>
  </si>
  <si>
    <t>Tse et al (1980) Determination of deuterium/hydrogen ratios in natural waters by Fourier transform nuclear magnetic resonance spectrometry. Anal. Chem. 52, 2445-2448.</t>
  </si>
  <si>
    <t>r</t>
  </si>
  <si>
    <t>Werner &amp; Brand (2001)Referencing strategies and techniques in stable isotope ratio analysis. Rapid Commun. Mass Spectrom. 15, 501–519.</t>
  </si>
  <si>
    <t>Date</t>
  </si>
  <si>
    <t>Term</t>
  </si>
  <si>
    <t>Value</t>
  </si>
  <si>
    <t>Uncertainty</t>
  </si>
  <si>
    <t>Uncertainty type</t>
  </si>
  <si>
    <t>Comment</t>
  </si>
  <si>
    <t>ENTER</t>
  </si>
  <si>
    <t>Dropdown 1</t>
  </si>
  <si>
    <t>Dropdown 1 - if</t>
  </si>
  <si>
    <t xml:space="preserve">Craig (1961) </t>
  </si>
  <si>
    <t>Hageman et al (1970)</t>
  </si>
  <si>
    <t xml:space="preserve">De Wit et al (1980) </t>
  </si>
  <si>
    <t xml:space="preserve">Tse et al (1980) </t>
  </si>
  <si>
    <t>Werner &amp; Brand (2001)</t>
  </si>
  <si>
    <t>Select "Conversion from"</t>
  </si>
  <si>
    <t>Select</t>
  </si>
  <si>
    <t>‰</t>
  </si>
  <si>
    <t>%</t>
  </si>
  <si>
    <t>ppm</t>
  </si>
  <si>
    <t>fraction</t>
  </si>
  <si>
    <r>
      <rPr>
        <b/>
        <vertAlign val="superscript"/>
        <sz val="22"/>
        <color theme="1"/>
        <rFont val="Calibri"/>
        <family val="2"/>
        <scheme val="minor"/>
      </rPr>
      <t>2</t>
    </r>
    <r>
      <rPr>
        <b/>
        <sz val="22"/>
        <color theme="1"/>
        <rFont val="Calibri"/>
        <family val="2"/>
        <scheme val="minor"/>
      </rPr>
      <t xml:space="preserve">H and </t>
    </r>
    <r>
      <rPr>
        <b/>
        <vertAlign val="superscript"/>
        <sz val="22"/>
        <color theme="1"/>
        <rFont val="Calibri"/>
        <family val="2"/>
        <scheme val="minor"/>
      </rPr>
      <t>1</t>
    </r>
    <r>
      <rPr>
        <b/>
        <sz val="22"/>
        <color theme="1"/>
        <rFont val="Calibri"/>
        <family val="2"/>
        <scheme val="minor"/>
      </rPr>
      <t>H</t>
    </r>
  </si>
  <si>
    <t xml:space="preserve">   Calculator for expression of stable hydrogen isotope composition</t>
  </si>
  <si>
    <t>Zero-point of delta scale</t>
  </si>
  <si>
    <t>Absolute isotope ratio for delta zero-point</t>
  </si>
  <si>
    <t>RECALCULATED VALUES</t>
  </si>
  <si>
    <t>Description of variables</t>
  </si>
  <si>
    <r>
      <rPr>
        <i/>
        <sz val="10"/>
        <color theme="1"/>
        <rFont val="Symbol"/>
        <family val="1"/>
        <charset val="2"/>
      </rPr>
      <t>d</t>
    </r>
    <r>
      <rPr>
        <vertAlign val="subscript"/>
        <sz val="10"/>
        <color theme="1"/>
        <rFont val="Symbol"/>
        <family val="1"/>
        <charset val="2"/>
      </rPr>
      <t>0</t>
    </r>
    <r>
      <rPr>
        <sz val="10"/>
        <color theme="1"/>
        <rFont val="Arial"/>
        <family val="2"/>
      </rPr>
      <t>(</t>
    </r>
    <r>
      <rPr>
        <vertAlign val="superscript"/>
        <sz val="10"/>
        <color theme="1"/>
        <rFont val="Arial"/>
        <family val="2"/>
      </rPr>
      <t>18</t>
    </r>
    <r>
      <rPr>
        <sz val="10"/>
        <color theme="1"/>
        <rFont val="Arial"/>
        <family val="2"/>
      </rPr>
      <t>O/</t>
    </r>
    <r>
      <rPr>
        <vertAlign val="superscript"/>
        <sz val="10"/>
        <color theme="1"/>
        <rFont val="Arial"/>
        <family val="2"/>
      </rPr>
      <t>16</t>
    </r>
    <r>
      <rPr>
        <sz val="10"/>
        <color theme="1"/>
        <rFont val="Arial"/>
        <family val="2"/>
      </rPr>
      <t>O)</t>
    </r>
  </si>
  <si>
    <r>
      <rPr>
        <i/>
        <sz val="10"/>
        <color theme="1"/>
        <rFont val="Arial"/>
        <family val="2"/>
      </rPr>
      <t>R</t>
    </r>
    <r>
      <rPr>
        <i/>
        <vertAlign val="subscript"/>
        <sz val="10"/>
        <color theme="1"/>
        <rFont val="Arial"/>
        <family val="2"/>
      </rPr>
      <t>0</t>
    </r>
    <r>
      <rPr>
        <sz val="10"/>
        <color theme="1"/>
        <rFont val="Arial"/>
        <family val="2"/>
      </rPr>
      <t>(</t>
    </r>
    <r>
      <rPr>
        <vertAlign val="superscript"/>
        <sz val="10"/>
        <color theme="1"/>
        <rFont val="Arial"/>
        <family val="2"/>
      </rPr>
      <t>18</t>
    </r>
    <r>
      <rPr>
        <sz val="10"/>
        <color theme="1"/>
        <rFont val="Arial"/>
        <family val="2"/>
      </rPr>
      <t>O/</t>
    </r>
    <r>
      <rPr>
        <vertAlign val="superscript"/>
        <sz val="10"/>
        <color theme="1"/>
        <rFont val="Arial"/>
        <family val="2"/>
      </rPr>
      <t>16</t>
    </r>
    <r>
      <rPr>
        <sz val="10"/>
        <color theme="1"/>
        <rFont val="Arial"/>
        <family val="2"/>
      </rPr>
      <t>O)</t>
    </r>
  </si>
  <si>
    <r>
      <rPr>
        <i/>
        <sz val="10"/>
        <color theme="1"/>
        <rFont val="Arial"/>
        <family val="2"/>
      </rPr>
      <t>R</t>
    </r>
    <r>
      <rPr>
        <sz val="10"/>
        <color theme="1"/>
        <rFont val="Arial"/>
        <family val="2"/>
      </rPr>
      <t>(</t>
    </r>
    <r>
      <rPr>
        <vertAlign val="superscript"/>
        <sz val="10"/>
        <color theme="1"/>
        <rFont val="Arial"/>
        <family val="2"/>
      </rPr>
      <t>18</t>
    </r>
    <r>
      <rPr>
        <sz val="10"/>
        <color theme="1"/>
        <rFont val="Arial"/>
        <family val="2"/>
      </rPr>
      <t>O/</t>
    </r>
    <r>
      <rPr>
        <vertAlign val="superscript"/>
        <sz val="10"/>
        <color theme="1"/>
        <rFont val="Arial"/>
        <family val="2"/>
      </rPr>
      <t>16</t>
    </r>
    <r>
      <rPr>
        <sz val="10"/>
        <color theme="1"/>
        <rFont val="Arial"/>
        <family val="2"/>
      </rPr>
      <t>O)</t>
    </r>
  </si>
  <si>
    <t>stdev (n = 5)</t>
  </si>
  <si>
    <t>Baertschi (1976) Absolute 18O content of standard mean ocean water. Earth Planet. Sci. Lett. 31, 341–344.</t>
  </si>
  <si>
    <t>n/d</t>
  </si>
  <si>
    <t>n/a</t>
  </si>
  <si>
    <t>c/r</t>
  </si>
  <si>
    <t xml:space="preserve">Baertschi (1976) </t>
  </si>
  <si>
    <t xml:space="preserve">Allison (1995) </t>
  </si>
  <si>
    <t>VSMOW or VPDB</t>
  </si>
  <si>
    <t>Notation</t>
  </si>
  <si>
    <t>Range</t>
  </si>
  <si>
    <t>0 to 1</t>
  </si>
  <si>
    <t>0 to 100</t>
  </si>
  <si>
    <r>
      <t>0 to 10</t>
    </r>
    <r>
      <rPr>
        <vertAlign val="superscript"/>
        <sz val="10"/>
        <color theme="1"/>
        <rFont val="Calibri"/>
        <family val="2"/>
        <scheme val="minor"/>
      </rPr>
      <t>6</t>
    </r>
  </si>
  <si>
    <t>-1000 to infinity</t>
  </si>
  <si>
    <t>Scale/Unit</t>
  </si>
  <si>
    <t xml:space="preserve">   Calculator for expression of stable oxygen isotope composition</t>
  </si>
  <si>
    <t>type or paste value there  →</t>
  </si>
  <si>
    <r>
      <t xml:space="preserve">select  </t>
    </r>
    <r>
      <rPr>
        <sz val="10"/>
        <color theme="0" tint="-0.499984740745262"/>
        <rFont val="Calibri"/>
        <family val="2"/>
      </rPr>
      <t>→</t>
    </r>
  </si>
  <si>
    <r>
      <t xml:space="preserve">type or paste value there  </t>
    </r>
    <r>
      <rPr>
        <sz val="10"/>
        <color theme="0" tint="-0.499984740745262"/>
        <rFont val="Calibri"/>
        <family val="2"/>
      </rPr>
      <t>→</t>
    </r>
  </si>
  <si>
    <t xml:space="preserve">   Calculator for expression of stable sulphur isotope composition</t>
  </si>
  <si>
    <t>VCDT</t>
  </si>
  <si>
    <r>
      <rPr>
        <i/>
        <sz val="10"/>
        <color theme="1"/>
        <rFont val="Symbol"/>
        <family val="1"/>
        <charset val="2"/>
      </rPr>
      <t>d</t>
    </r>
    <r>
      <rPr>
        <vertAlign val="subscript"/>
        <sz val="10"/>
        <color theme="1"/>
        <rFont val="Symbol"/>
        <family val="1"/>
        <charset val="2"/>
      </rPr>
      <t>0</t>
    </r>
    <r>
      <rPr>
        <sz val="10"/>
        <color theme="1"/>
        <rFont val="Arial"/>
        <family val="2"/>
      </rPr>
      <t>(</t>
    </r>
    <r>
      <rPr>
        <vertAlign val="superscript"/>
        <sz val="10"/>
        <color theme="1"/>
        <rFont val="Arial"/>
        <family val="2"/>
      </rPr>
      <t>34</t>
    </r>
    <r>
      <rPr>
        <sz val="10"/>
        <color theme="1"/>
        <rFont val="Arial"/>
        <family val="2"/>
      </rPr>
      <t>S/</t>
    </r>
    <r>
      <rPr>
        <vertAlign val="superscript"/>
        <sz val="10"/>
        <color theme="1"/>
        <rFont val="Arial"/>
        <family val="2"/>
      </rPr>
      <t>32</t>
    </r>
    <r>
      <rPr>
        <sz val="10"/>
        <color theme="1"/>
        <rFont val="Arial"/>
        <family val="2"/>
      </rPr>
      <t>S)</t>
    </r>
  </si>
  <si>
    <r>
      <rPr>
        <i/>
        <sz val="10"/>
        <color theme="1"/>
        <rFont val="Arial"/>
        <family val="2"/>
      </rPr>
      <t>R</t>
    </r>
    <r>
      <rPr>
        <i/>
        <vertAlign val="subscript"/>
        <sz val="10"/>
        <color theme="1"/>
        <rFont val="Arial"/>
        <family val="2"/>
      </rPr>
      <t>0</t>
    </r>
    <r>
      <rPr>
        <sz val="10"/>
        <color theme="1"/>
        <rFont val="Arial"/>
        <family val="2"/>
      </rPr>
      <t>(</t>
    </r>
    <r>
      <rPr>
        <vertAlign val="superscript"/>
        <sz val="10"/>
        <color theme="1"/>
        <rFont val="Arial"/>
        <family val="2"/>
      </rPr>
      <t>34</t>
    </r>
    <r>
      <rPr>
        <sz val="10"/>
        <color theme="1"/>
        <rFont val="Arial"/>
        <family val="2"/>
      </rPr>
      <t>S/</t>
    </r>
    <r>
      <rPr>
        <vertAlign val="superscript"/>
        <sz val="10"/>
        <color theme="1"/>
        <rFont val="Arial"/>
        <family val="2"/>
      </rPr>
      <t>32</t>
    </r>
    <r>
      <rPr>
        <sz val="10"/>
        <color theme="1"/>
        <rFont val="Arial"/>
        <family val="2"/>
      </rPr>
      <t>S)</t>
    </r>
  </si>
  <si>
    <r>
      <rPr>
        <i/>
        <sz val="10"/>
        <color theme="1"/>
        <rFont val="Arial"/>
        <family val="2"/>
      </rPr>
      <t>R</t>
    </r>
    <r>
      <rPr>
        <sz val="10"/>
        <color theme="1"/>
        <rFont val="Arial"/>
        <family val="2"/>
      </rPr>
      <t>(</t>
    </r>
    <r>
      <rPr>
        <vertAlign val="superscript"/>
        <sz val="10"/>
        <color theme="1"/>
        <rFont val="Arial"/>
        <family val="2"/>
      </rPr>
      <t>34</t>
    </r>
    <r>
      <rPr>
        <sz val="10"/>
        <color theme="1"/>
        <rFont val="Arial"/>
        <family val="2"/>
      </rPr>
      <t>S/</t>
    </r>
    <r>
      <rPr>
        <vertAlign val="superscript"/>
        <sz val="10"/>
        <color theme="1"/>
        <rFont val="Arial"/>
        <family val="2"/>
      </rPr>
      <t>32</t>
    </r>
    <r>
      <rPr>
        <sz val="10"/>
        <color theme="1"/>
        <rFont val="Arial"/>
        <family val="2"/>
      </rPr>
      <t>S)</t>
    </r>
  </si>
  <si>
    <t>refers to Ding 1999</t>
  </si>
  <si>
    <t>c</t>
  </si>
  <si>
    <t>calculated from the Rees' ratio R32/34 = 22.21 for this material together with Macnamara and Thode's result for the isotopic composition of meteorite+[4]$/, i. e. 0.750 atom% 33S and 0.017 atom% 36S</t>
  </si>
  <si>
    <t xml:space="preserve">Ding et al (1999) </t>
  </si>
  <si>
    <t xml:space="preserve">Ding et al (2001) </t>
  </si>
  <si>
    <t>Zhang &amp; Ding (1989)</t>
  </si>
  <si>
    <t xml:space="preserve">   Calculator for expression of stable nitrogen isotope composition</t>
  </si>
  <si>
    <r>
      <rPr>
        <b/>
        <vertAlign val="superscript"/>
        <sz val="22"/>
        <color theme="1"/>
        <rFont val="Calibri"/>
        <family val="2"/>
        <scheme val="minor"/>
      </rPr>
      <t>15</t>
    </r>
    <r>
      <rPr>
        <b/>
        <sz val="22"/>
        <color theme="1"/>
        <rFont val="Calibri"/>
        <family val="2"/>
        <scheme val="minor"/>
      </rPr>
      <t xml:space="preserve">N and </t>
    </r>
    <r>
      <rPr>
        <b/>
        <vertAlign val="superscript"/>
        <sz val="22"/>
        <color theme="1"/>
        <rFont val="Calibri"/>
        <family val="2"/>
        <scheme val="minor"/>
      </rPr>
      <t>14</t>
    </r>
    <r>
      <rPr>
        <b/>
        <sz val="22"/>
        <color theme="1"/>
        <rFont val="Calibri"/>
        <family val="2"/>
        <scheme val="minor"/>
      </rPr>
      <t>N</t>
    </r>
  </si>
  <si>
    <r>
      <rPr>
        <i/>
        <sz val="10"/>
        <color theme="1"/>
        <rFont val="Symbol"/>
        <family val="1"/>
        <charset val="2"/>
      </rPr>
      <t>d</t>
    </r>
    <r>
      <rPr>
        <vertAlign val="subscript"/>
        <sz val="10"/>
        <color theme="1"/>
        <rFont val="Symbol"/>
        <family val="1"/>
        <charset val="2"/>
      </rPr>
      <t>0</t>
    </r>
    <r>
      <rPr>
        <sz val="10"/>
        <color theme="1"/>
        <rFont val="Arial"/>
        <family val="2"/>
      </rPr>
      <t>(</t>
    </r>
    <r>
      <rPr>
        <vertAlign val="superscript"/>
        <sz val="10"/>
        <color theme="1"/>
        <rFont val="Arial"/>
        <family val="2"/>
      </rPr>
      <t>15</t>
    </r>
    <r>
      <rPr>
        <sz val="10"/>
        <color theme="1"/>
        <rFont val="Arial"/>
        <family val="2"/>
      </rPr>
      <t>N/</t>
    </r>
    <r>
      <rPr>
        <vertAlign val="superscript"/>
        <sz val="10"/>
        <color theme="1"/>
        <rFont val="Arial"/>
        <family val="2"/>
      </rPr>
      <t>14</t>
    </r>
    <r>
      <rPr>
        <sz val="10"/>
        <color theme="1"/>
        <rFont val="Arial"/>
        <family val="2"/>
      </rPr>
      <t>N)</t>
    </r>
  </si>
  <si>
    <r>
      <rPr>
        <i/>
        <sz val="10"/>
        <color theme="1"/>
        <rFont val="Arial"/>
        <family val="2"/>
      </rPr>
      <t>R</t>
    </r>
    <r>
      <rPr>
        <i/>
        <vertAlign val="subscript"/>
        <sz val="10"/>
        <color theme="1"/>
        <rFont val="Arial"/>
        <family val="2"/>
      </rPr>
      <t>0</t>
    </r>
    <r>
      <rPr>
        <sz val="10"/>
        <color theme="1"/>
        <rFont val="Arial"/>
        <family val="2"/>
      </rPr>
      <t>(</t>
    </r>
    <r>
      <rPr>
        <vertAlign val="superscript"/>
        <sz val="10"/>
        <color theme="1"/>
        <rFont val="Arial"/>
        <family val="2"/>
      </rPr>
      <t>15</t>
    </r>
    <r>
      <rPr>
        <sz val="10"/>
        <color theme="1"/>
        <rFont val="Arial"/>
        <family val="2"/>
      </rPr>
      <t>N/</t>
    </r>
    <r>
      <rPr>
        <vertAlign val="superscript"/>
        <sz val="10"/>
        <color theme="1"/>
        <rFont val="Arial"/>
        <family val="2"/>
      </rPr>
      <t>14</t>
    </r>
    <r>
      <rPr>
        <sz val="10"/>
        <color theme="1"/>
        <rFont val="Arial"/>
        <family val="2"/>
      </rPr>
      <t>N)</t>
    </r>
  </si>
  <si>
    <r>
      <rPr>
        <i/>
        <sz val="10"/>
        <color theme="1"/>
        <rFont val="Arial"/>
        <family val="2"/>
      </rPr>
      <t>R</t>
    </r>
    <r>
      <rPr>
        <sz val="10"/>
        <color theme="1"/>
        <rFont val="Arial"/>
        <family val="2"/>
      </rPr>
      <t>(</t>
    </r>
    <r>
      <rPr>
        <vertAlign val="superscript"/>
        <sz val="10"/>
        <color theme="1"/>
        <rFont val="Arial"/>
        <family val="2"/>
      </rPr>
      <t>15</t>
    </r>
    <r>
      <rPr>
        <sz val="10"/>
        <color theme="1"/>
        <rFont val="Arial"/>
        <family val="2"/>
      </rPr>
      <t>N/</t>
    </r>
    <r>
      <rPr>
        <vertAlign val="superscript"/>
        <sz val="10"/>
        <color theme="1"/>
        <rFont val="Arial"/>
        <family val="2"/>
      </rPr>
      <t>14</t>
    </r>
    <r>
      <rPr>
        <sz val="10"/>
        <color theme="1"/>
        <rFont val="Arial"/>
        <family val="2"/>
      </rPr>
      <t>N)</t>
    </r>
  </si>
  <si>
    <r>
      <rPr>
        <i/>
        <sz val="10"/>
        <color theme="1"/>
        <rFont val="Symbol"/>
        <family val="1"/>
        <charset val="2"/>
      </rPr>
      <t>d</t>
    </r>
    <r>
      <rPr>
        <sz val="10"/>
        <color theme="1"/>
        <rFont val="Arial"/>
        <family val="2"/>
      </rPr>
      <t>(</t>
    </r>
    <r>
      <rPr>
        <vertAlign val="superscript"/>
        <sz val="10"/>
        <color theme="1"/>
        <rFont val="Arial"/>
        <family val="2"/>
      </rPr>
      <t>18</t>
    </r>
    <r>
      <rPr>
        <sz val="10"/>
        <color theme="1"/>
        <rFont val="Arial"/>
        <family val="2"/>
      </rPr>
      <t>O/</t>
    </r>
    <r>
      <rPr>
        <vertAlign val="superscript"/>
        <sz val="10"/>
        <color theme="1"/>
        <rFont val="Arial"/>
        <family val="2"/>
      </rPr>
      <t>16</t>
    </r>
    <r>
      <rPr>
        <sz val="10"/>
        <color theme="1"/>
        <rFont val="Arial"/>
        <family val="2"/>
      </rPr>
      <t>O)</t>
    </r>
  </si>
  <si>
    <r>
      <rPr>
        <i/>
        <sz val="10"/>
        <color theme="1"/>
        <rFont val="Symbol"/>
        <family val="1"/>
        <charset val="2"/>
      </rPr>
      <t>d</t>
    </r>
    <r>
      <rPr>
        <sz val="10"/>
        <color theme="1"/>
        <rFont val="Arial"/>
        <family val="2"/>
      </rPr>
      <t>(</t>
    </r>
    <r>
      <rPr>
        <vertAlign val="superscript"/>
        <sz val="10"/>
        <color theme="1"/>
        <rFont val="Arial"/>
        <family val="2"/>
      </rPr>
      <t>34</t>
    </r>
    <r>
      <rPr>
        <sz val="10"/>
        <color theme="1"/>
        <rFont val="Arial"/>
        <family val="2"/>
      </rPr>
      <t>S/</t>
    </r>
    <r>
      <rPr>
        <vertAlign val="superscript"/>
        <sz val="10"/>
        <color theme="1"/>
        <rFont val="Arial"/>
        <family val="2"/>
      </rPr>
      <t>32</t>
    </r>
    <r>
      <rPr>
        <sz val="10"/>
        <color theme="1"/>
        <rFont val="Arial"/>
        <family val="2"/>
      </rPr>
      <t>S)</t>
    </r>
  </si>
  <si>
    <t>AIR</t>
  </si>
  <si>
    <r>
      <rPr>
        <i/>
        <sz val="10"/>
        <color theme="1"/>
        <rFont val="Symbol"/>
        <family val="1"/>
        <charset val="2"/>
      </rPr>
      <t>d</t>
    </r>
    <r>
      <rPr>
        <sz val="10"/>
        <color theme="1"/>
        <rFont val="Arial"/>
        <family val="2"/>
      </rPr>
      <t>(</t>
    </r>
    <r>
      <rPr>
        <vertAlign val="superscript"/>
        <sz val="10"/>
        <color theme="1"/>
        <rFont val="Arial"/>
        <family val="2"/>
      </rPr>
      <t>15</t>
    </r>
    <r>
      <rPr>
        <sz val="10"/>
        <color theme="1"/>
        <rFont val="Arial"/>
        <family val="2"/>
      </rPr>
      <t>N/</t>
    </r>
    <r>
      <rPr>
        <vertAlign val="superscript"/>
        <sz val="10"/>
        <color theme="1"/>
        <rFont val="Arial"/>
        <family val="2"/>
      </rPr>
      <t>14</t>
    </r>
    <r>
      <rPr>
        <sz val="10"/>
        <color theme="1"/>
        <rFont val="Arial"/>
        <family val="2"/>
      </rPr>
      <t>N)</t>
    </r>
  </si>
  <si>
    <t>Schoenheimer &amp; Reittenberg (1939) Studies in Protein Metabolism I. General considerations in the application of isotopes to the study of protein metabolism. The normal abundance of nitrogen isotopes in amino acids. Journal of Biological Chemistry 127.1 (1939): 285-290.</t>
  </si>
  <si>
    <t>Nier (1950) A redetermination of the relative abundances of the isotopes of carbon, nitrogen, oxygen, argon, and potassium. Phys. Rev. 77(6), 789–793.</t>
  </si>
  <si>
    <t>not calibrated with N isotopic mixtures</t>
  </si>
  <si>
    <t>Schoenheimer &amp; Reittenberg (1939)</t>
  </si>
  <si>
    <t>Nier (1950)</t>
  </si>
  <si>
    <t>Soloway (1951)</t>
  </si>
  <si>
    <t>Junk &amp; Svec (1958)</t>
  </si>
  <si>
    <t>Holden et al (1984)</t>
  </si>
  <si>
    <t>m/c</t>
  </si>
  <si>
    <t>from original PDB</t>
  </si>
  <si>
    <t>Craig (1957) Isotopic standards for carbon and oxygen and correction factors for mass-spectrometric analysis of carbon dioxide. Geochim. Cosmochim. Acta 12, 133–149
Nier (1950) A redetermination of the relative abundances of the isotopes of carbon, nitrogen, oxygen, argon, and potassium. Phys. Rev. 77(6), 789–793.</t>
  </si>
  <si>
    <t>k = 2</t>
  </si>
  <si>
    <t>from NBS 19</t>
  </si>
  <si>
    <t>Chang (Zhang) &amp; Li (1990) A calibrated measurement of the atomic weight of carbon. Chin. Sci. Bull. 35(4), 290–296.</t>
  </si>
  <si>
    <t>linear regression from values on certificates</t>
  </si>
  <si>
    <t>Nørgaard et al (1999) IMEP-8: Carbon and oxygen isotope ratios in CO2 (Certification Report EUR 19061 EN). Institute for Reference Materials and Measurements.</t>
  </si>
  <si>
    <t>from PEF1 (now IAEA-CH-7), NBS22 and USGS24 but using old delta values (new ones don't change anything significantly)</t>
  </si>
  <si>
    <t>Ruße et al (2004) Synthetic isotope mixtures for the calibration of isotope amount ratio measurements of carbon. Int. J. Mass Spectrom. 235(3), 255–262.</t>
  </si>
  <si>
    <t>Valkiers et al (2007) Preparation of Synthetic Isotope Mixtures for the calibration of carbon and oxygen isotope ratio measurements (in carbon dioxide) to the SI. Int. J. Mass. Spectrom. 264(1), 10–21.</t>
  </si>
  <si>
    <t>k = 2.57</t>
  </si>
  <si>
    <t>mean of all previously measured values as reported by authors (no recalculation)</t>
  </si>
  <si>
    <t xml:space="preserve">Ruße et al (2004) </t>
  </si>
  <si>
    <t xml:space="preserve">Kaiser (2008) </t>
  </si>
  <si>
    <t xml:space="preserve">Malinovskiy et al (2019) </t>
  </si>
  <si>
    <t xml:space="preserve">   Calculator for expression of stable carbon isotope composition</t>
  </si>
  <si>
    <t>VPDB</t>
  </si>
  <si>
    <r>
      <rPr>
        <b/>
        <vertAlign val="superscript"/>
        <sz val="22"/>
        <color theme="1"/>
        <rFont val="Calibri"/>
        <family val="2"/>
        <scheme val="minor"/>
      </rPr>
      <t>13</t>
    </r>
    <r>
      <rPr>
        <b/>
        <sz val="22"/>
        <color theme="1"/>
        <rFont val="Calibri"/>
        <family val="2"/>
        <scheme val="minor"/>
      </rPr>
      <t xml:space="preserve">C and </t>
    </r>
    <r>
      <rPr>
        <b/>
        <vertAlign val="superscript"/>
        <sz val="22"/>
        <color theme="1"/>
        <rFont val="Calibri"/>
        <family val="2"/>
        <scheme val="minor"/>
      </rPr>
      <t>12</t>
    </r>
    <r>
      <rPr>
        <b/>
        <sz val="22"/>
        <color theme="1"/>
        <rFont val="Calibri"/>
        <family val="2"/>
        <scheme val="minor"/>
      </rPr>
      <t>C</t>
    </r>
  </si>
  <si>
    <r>
      <rPr>
        <i/>
        <sz val="10"/>
        <color theme="1"/>
        <rFont val="Symbol"/>
        <family val="1"/>
        <charset val="2"/>
      </rPr>
      <t>d</t>
    </r>
    <r>
      <rPr>
        <vertAlign val="subscript"/>
        <sz val="10"/>
        <color theme="1"/>
        <rFont val="Symbol"/>
        <family val="1"/>
        <charset val="2"/>
      </rPr>
      <t>0</t>
    </r>
    <r>
      <rPr>
        <sz val="10"/>
        <color theme="1"/>
        <rFont val="Arial"/>
        <family val="2"/>
      </rPr>
      <t>(</t>
    </r>
    <r>
      <rPr>
        <vertAlign val="superscript"/>
        <sz val="10"/>
        <color theme="1"/>
        <rFont val="Arial"/>
        <family val="2"/>
      </rPr>
      <t>13</t>
    </r>
    <r>
      <rPr>
        <sz val="10"/>
        <color theme="1"/>
        <rFont val="Arial"/>
        <family val="2"/>
      </rPr>
      <t>C/</t>
    </r>
    <r>
      <rPr>
        <vertAlign val="superscript"/>
        <sz val="10"/>
        <color theme="1"/>
        <rFont val="Arial"/>
        <family val="2"/>
      </rPr>
      <t>12</t>
    </r>
    <r>
      <rPr>
        <sz val="10"/>
        <color theme="1"/>
        <rFont val="Arial"/>
        <family val="2"/>
      </rPr>
      <t>C)</t>
    </r>
  </si>
  <si>
    <r>
      <rPr>
        <i/>
        <sz val="10"/>
        <color theme="1"/>
        <rFont val="Arial"/>
        <family val="2"/>
      </rPr>
      <t>R</t>
    </r>
    <r>
      <rPr>
        <i/>
        <vertAlign val="subscript"/>
        <sz val="10"/>
        <color theme="1"/>
        <rFont val="Arial"/>
        <family val="2"/>
      </rPr>
      <t>0</t>
    </r>
    <r>
      <rPr>
        <sz val="10"/>
        <color theme="1"/>
        <rFont val="Arial"/>
        <family val="2"/>
      </rPr>
      <t>(</t>
    </r>
    <r>
      <rPr>
        <vertAlign val="superscript"/>
        <sz val="10"/>
        <color theme="1"/>
        <rFont val="Arial"/>
        <family val="2"/>
      </rPr>
      <t>13</t>
    </r>
    <r>
      <rPr>
        <sz val="10"/>
        <color theme="1"/>
        <rFont val="Arial"/>
        <family val="2"/>
      </rPr>
      <t>C/</t>
    </r>
    <r>
      <rPr>
        <vertAlign val="superscript"/>
        <sz val="10"/>
        <color theme="1"/>
        <rFont val="Arial"/>
        <family val="2"/>
      </rPr>
      <t>12</t>
    </r>
    <r>
      <rPr>
        <sz val="10"/>
        <color theme="1"/>
        <rFont val="Arial"/>
        <family val="2"/>
      </rPr>
      <t>C)</t>
    </r>
  </si>
  <si>
    <r>
      <rPr>
        <i/>
        <sz val="10"/>
        <color theme="1"/>
        <rFont val="Symbol"/>
        <family val="1"/>
        <charset val="2"/>
      </rPr>
      <t>d</t>
    </r>
    <r>
      <rPr>
        <sz val="10"/>
        <color theme="1"/>
        <rFont val="Arial"/>
        <family val="2"/>
      </rPr>
      <t>(</t>
    </r>
    <r>
      <rPr>
        <vertAlign val="superscript"/>
        <sz val="10"/>
        <color theme="1"/>
        <rFont val="Arial"/>
        <family val="2"/>
      </rPr>
      <t>13</t>
    </r>
    <r>
      <rPr>
        <sz val="10"/>
        <color theme="1"/>
        <rFont val="Arial"/>
        <family val="2"/>
      </rPr>
      <t>C/</t>
    </r>
    <r>
      <rPr>
        <vertAlign val="superscript"/>
        <sz val="10"/>
        <color theme="1"/>
        <rFont val="Arial"/>
        <family val="2"/>
      </rPr>
      <t>12</t>
    </r>
    <r>
      <rPr>
        <sz val="10"/>
        <color theme="1"/>
        <rFont val="Arial"/>
        <family val="2"/>
      </rPr>
      <t>C)</t>
    </r>
  </si>
  <si>
    <r>
      <rPr>
        <i/>
        <sz val="10"/>
        <color theme="1"/>
        <rFont val="Arial"/>
        <family val="2"/>
      </rPr>
      <t>R</t>
    </r>
    <r>
      <rPr>
        <sz val="10"/>
        <color theme="1"/>
        <rFont val="Arial"/>
        <family val="2"/>
      </rPr>
      <t>(</t>
    </r>
    <r>
      <rPr>
        <vertAlign val="superscript"/>
        <sz val="10"/>
        <color theme="1"/>
        <rFont val="Arial"/>
        <family val="2"/>
      </rPr>
      <t>13</t>
    </r>
    <r>
      <rPr>
        <sz val="10"/>
        <color theme="1"/>
        <rFont val="Arial"/>
        <family val="2"/>
      </rPr>
      <t>C/</t>
    </r>
    <r>
      <rPr>
        <vertAlign val="superscript"/>
        <sz val="10"/>
        <color theme="1"/>
        <rFont val="Arial"/>
        <family val="2"/>
      </rPr>
      <t>12</t>
    </r>
    <r>
      <rPr>
        <sz val="10"/>
        <color theme="1"/>
        <rFont val="Arial"/>
        <family val="2"/>
      </rPr>
      <t>C)</t>
    </r>
  </si>
  <si>
    <t xml:space="preserve">Chang &amp; Li (1990) </t>
  </si>
  <si>
    <t>Nørgaard et al (1999)</t>
  </si>
  <si>
    <t>Valkiers et al (2007)</t>
  </si>
  <si>
    <t>Dunn et al (2015)</t>
  </si>
  <si>
    <t>Malinovskiy et al (2019)</t>
  </si>
  <si>
    <t>Sample name</t>
  </si>
  <si>
    <t>meas/calc/recom</t>
  </si>
  <si>
    <r>
      <rPr>
        <i/>
        <sz val="10"/>
        <color theme="1"/>
        <rFont val="Symbol"/>
        <family val="1"/>
        <charset val="2"/>
      </rPr>
      <t>d</t>
    </r>
    <r>
      <rPr>
        <vertAlign val="subscript"/>
        <sz val="10"/>
        <color theme="1"/>
        <rFont val="Symbol"/>
        <family val="1"/>
        <charset val="2"/>
      </rPr>
      <t>0</t>
    </r>
    <r>
      <rPr>
        <sz val="10"/>
        <color theme="1"/>
        <rFont val="Arial"/>
        <family val="2"/>
      </rPr>
      <t>(</t>
    </r>
    <r>
      <rPr>
        <vertAlign val="superscript"/>
        <sz val="10"/>
        <color theme="1"/>
        <rFont val="Arial"/>
        <family val="2"/>
      </rPr>
      <t>2</t>
    </r>
    <r>
      <rPr>
        <sz val="10"/>
        <color theme="1"/>
        <rFont val="Arial"/>
        <family val="2"/>
      </rPr>
      <t>H/</t>
    </r>
    <r>
      <rPr>
        <vertAlign val="superscript"/>
        <sz val="10"/>
        <color theme="1"/>
        <rFont val="Arial"/>
        <family val="2"/>
      </rPr>
      <t>1</t>
    </r>
    <r>
      <rPr>
        <sz val="10"/>
        <color theme="1"/>
        <rFont val="Arial"/>
        <family val="2"/>
      </rPr>
      <t>H)</t>
    </r>
  </si>
  <si>
    <r>
      <rPr>
        <i/>
        <sz val="10"/>
        <color theme="1"/>
        <rFont val="Arial"/>
        <family val="2"/>
      </rPr>
      <t>R</t>
    </r>
    <r>
      <rPr>
        <i/>
        <vertAlign val="subscript"/>
        <sz val="10"/>
        <color theme="1"/>
        <rFont val="Arial"/>
        <family val="2"/>
      </rPr>
      <t>0</t>
    </r>
    <r>
      <rPr>
        <sz val="10"/>
        <color theme="1"/>
        <rFont val="Arial"/>
        <family val="2"/>
      </rPr>
      <t>(</t>
    </r>
    <r>
      <rPr>
        <vertAlign val="superscript"/>
        <sz val="10"/>
        <color theme="1"/>
        <rFont val="Arial"/>
        <family val="2"/>
      </rPr>
      <t>2</t>
    </r>
    <r>
      <rPr>
        <sz val="10"/>
        <color theme="1"/>
        <rFont val="Arial"/>
        <family val="2"/>
      </rPr>
      <t>H/</t>
    </r>
    <r>
      <rPr>
        <vertAlign val="superscript"/>
        <sz val="10"/>
        <color theme="1"/>
        <rFont val="Arial"/>
        <family val="2"/>
      </rPr>
      <t>1</t>
    </r>
    <r>
      <rPr>
        <sz val="10"/>
        <color theme="1"/>
        <rFont val="Arial"/>
        <family val="2"/>
      </rPr>
      <t>H)</t>
    </r>
  </si>
  <si>
    <r>
      <rPr>
        <i/>
        <sz val="10"/>
        <color theme="1"/>
        <rFont val="Symbol"/>
        <family val="1"/>
        <charset val="2"/>
      </rPr>
      <t>d</t>
    </r>
    <r>
      <rPr>
        <sz val="10"/>
        <color theme="1"/>
        <rFont val="Arial"/>
        <family val="2"/>
      </rPr>
      <t>(</t>
    </r>
    <r>
      <rPr>
        <vertAlign val="superscript"/>
        <sz val="10"/>
        <color theme="1"/>
        <rFont val="Arial"/>
        <family val="2"/>
      </rPr>
      <t>2</t>
    </r>
    <r>
      <rPr>
        <sz val="10"/>
        <color theme="1"/>
        <rFont val="Arial"/>
        <family val="2"/>
      </rPr>
      <t>H/</t>
    </r>
    <r>
      <rPr>
        <vertAlign val="superscript"/>
        <sz val="10"/>
        <color theme="1"/>
        <rFont val="Arial"/>
        <family val="2"/>
      </rPr>
      <t>1</t>
    </r>
    <r>
      <rPr>
        <sz val="10"/>
        <color theme="1"/>
        <rFont val="Arial"/>
        <family val="2"/>
      </rPr>
      <t>H)</t>
    </r>
  </si>
  <si>
    <r>
      <rPr>
        <i/>
        <sz val="10"/>
        <color theme="1"/>
        <rFont val="Arial"/>
        <family val="2"/>
      </rPr>
      <t>R</t>
    </r>
    <r>
      <rPr>
        <sz val="10"/>
        <color theme="1"/>
        <rFont val="Arial"/>
        <family val="2"/>
      </rPr>
      <t>(</t>
    </r>
    <r>
      <rPr>
        <vertAlign val="superscript"/>
        <sz val="10"/>
        <color theme="1"/>
        <rFont val="Arial"/>
        <family val="2"/>
      </rPr>
      <t>2</t>
    </r>
    <r>
      <rPr>
        <sz val="10"/>
        <color theme="1"/>
        <rFont val="Arial"/>
        <family val="2"/>
      </rPr>
      <t>H/</t>
    </r>
    <r>
      <rPr>
        <vertAlign val="superscript"/>
        <sz val="10"/>
        <color theme="1"/>
        <rFont val="Arial"/>
        <family val="2"/>
      </rPr>
      <t>1</t>
    </r>
    <r>
      <rPr>
        <sz val="10"/>
        <color theme="1"/>
        <rFont val="Arial"/>
        <family val="2"/>
      </rPr>
      <t>H)</t>
    </r>
  </si>
  <si>
    <t>Thode et al (1961)</t>
  </si>
  <si>
    <t>Urey &amp; Murphy (1931)</t>
  </si>
  <si>
    <t>Wahl et al (1935)</t>
  </si>
  <si>
    <t xml:space="preserve">De Bievre et al (1996) </t>
  </si>
  <si>
    <t>Nier (1950) and Craig (1957)</t>
  </si>
  <si>
    <t>automatically populated →</t>
  </si>
  <si>
    <r>
      <t xml:space="preserve">type uncertainty there  </t>
    </r>
    <r>
      <rPr>
        <sz val="10"/>
        <color theme="0" tint="-0.499984740745262"/>
        <rFont val="Calibri"/>
        <family val="2"/>
      </rPr>
      <t>→</t>
    </r>
  </si>
  <si>
    <t>automatically populated→</t>
  </si>
  <si>
    <t>automatically populated  →</t>
  </si>
  <si>
    <t>Dunn et al (2015) Calibration strategies for the determination of stable carbon absolute isotope ratios in a glycine candidate reference material by elemental analyser-isotope ratio mass spectrometry. Anal. Bioanal. Chem. 407, 3169–3180.</t>
  </si>
  <si>
    <t>Malinovskiy et al (2019) Development and characterisation of new glycine certified reference materials for SI-traceable 13C/12C isotope amount ratio measurements. J. Anal. At. Spectrom., 34, 147-159.</t>
  </si>
  <si>
    <t>Kaiser (2008) Reformulated 17O correction of mass spectrometric stable isotope measurements in carbon dioxide and a critical appraisal of historic ‘absolute’ carbon and oxygen isotope ratios. Geochim. Cosmochim. Acta 72() 1312–1334.</t>
  </si>
  <si>
    <t>Allison (1995) Recommendations for the reporting of stable isotope measurements of carbon and oxygen in CO2 gas. In Reference and Intercomparison Materials for Stable Isotopes of Light Elements (ed. IAEA). International Atomic Energy Agency, pp. 155–162. (IAEA-TECDOC-825).</t>
  </si>
  <si>
    <t>Ding et al (1999) Determination of the absolute 32S/34S ratio of IAEA-S-1 reference material and V-CDT sulfur isotope standard. Science in China Series D: Earth Sciences, 42(1), 45-51.</t>
  </si>
  <si>
    <t>Wahl, Huffman, &amp; Hipple (1935) An Attempted Concentration of the Heavy Nitrogen Isotope. The Journal of Chemical Physics, 3(7), 434-435.</t>
  </si>
  <si>
    <t>Werner &amp; Brand (2001) Referencing strategies and techniques in stable isotope ratio analysis. Rapid Commun. Mass Spectrom. 15, 501–519.</t>
  </si>
  <si>
    <t>Craig (1961) Standard for reporting concentrations of deuterium and oxygen-18 in natural waters. Science, 133(3467), 1833-1834.</t>
  </si>
  <si>
    <t>Hageman et al (1970) Absolute isotopic scale for deuterium analysis of natural waters. Absolute D/H ratio for SMOW. Tellus, 22:6, 712-715</t>
  </si>
  <si>
    <t>Thode, Monster &amp; Dunford, (1961), Sulphur isotope geochemistry. Geochim Cosmochim Acta, 25(3), 159-174.</t>
  </si>
  <si>
    <t>Ding et al (2001) Calibrated sulfur isotope abundance ratios of three IAEA sulfur isotope reference materials and V-CDT with a reassessment of the atomic weight of sulfur. Geochim Cosmochim Acta, 65(15), 2433-2437.</t>
  </si>
  <si>
    <t>Holden et al (1984) Isotopic Compositions of the Elements 1983. Pure Appl. Chem., 56, 675-694.</t>
  </si>
  <si>
    <t xml:space="preserve"> </t>
  </si>
  <si>
    <t>Reference (short)</t>
  </si>
  <si>
    <t>Ratio (2H/1H)</t>
  </si>
  <si>
    <t>Fraction (2H) [%]</t>
  </si>
  <si>
    <r>
      <t xml:space="preserve">Fraction (2H) [ppm] </t>
    </r>
    <r>
      <rPr>
        <i/>
        <sz val="11"/>
        <color theme="1"/>
        <rFont val="Calibri"/>
        <family val="2"/>
        <scheme val="minor"/>
      </rPr>
      <t/>
    </r>
  </si>
  <si>
    <t>Ratio (13C/12C)</t>
  </si>
  <si>
    <t>Fraction (13C) [%]</t>
  </si>
  <si>
    <r>
      <t xml:space="preserve">Fraction (13C) [ppm] </t>
    </r>
    <r>
      <rPr>
        <i/>
        <sz val="11"/>
        <color theme="1"/>
        <rFont val="Calibri"/>
        <family val="2"/>
        <scheme val="minor"/>
      </rPr>
      <t/>
    </r>
  </si>
  <si>
    <t>Ratio (2H/1H), Fraction (2H) [%], Fraction (2H) [ppm]</t>
  </si>
  <si>
    <t>Delta (2H/1H, Fraction (2H) [%], Fraction (2H) [ppm]</t>
  </si>
  <si>
    <t>Delta (2H/1H), Ratio (2H/1H), Fraction (2H) [ppm]</t>
  </si>
  <si>
    <t>Delta (2H/1H), Ratio (2H/1H), Fraction (2H)  [%]</t>
  </si>
  <si>
    <r>
      <t xml:space="preserve">Delta (2H/1H) [‰] </t>
    </r>
    <r>
      <rPr>
        <i/>
        <sz val="11"/>
        <color theme="1"/>
        <rFont val="Symbol"/>
        <family val="1"/>
        <charset val="2"/>
      </rPr>
      <t/>
    </r>
  </si>
  <si>
    <r>
      <t xml:space="preserve">Delta (13C/12C) [‰] </t>
    </r>
    <r>
      <rPr>
        <i/>
        <sz val="11"/>
        <color theme="1"/>
        <rFont val="Symbol"/>
        <family val="1"/>
        <charset val="2"/>
      </rPr>
      <t/>
    </r>
  </si>
  <si>
    <t>Ratio (13C/12C), Fraction (13C) [%], Fraction (13C) [ppm]</t>
  </si>
  <si>
    <t>Delta (13C/12C, Fraction (13C) [%], Fraction (13C) [ppm]</t>
  </si>
  <si>
    <t>Delta (13C/12C), Ratio (13C/12C), Fraction (13C) [ppm]</t>
  </si>
  <si>
    <t>Delta (13C/12C), Ratio (13C/12C), Fraction (13C)  [%]</t>
  </si>
  <si>
    <t>Fraction (15N) [%]</t>
  </si>
  <si>
    <t xml:space="preserve">Fraction (15N) [ppm] </t>
  </si>
  <si>
    <t xml:space="preserve">Delta (15N/14N) [‰] </t>
  </si>
  <si>
    <t>Ratio (15N/14N), Fraction (15N) [%], Fraction (15N) [ppm]</t>
  </si>
  <si>
    <t>Ratio (15N/14N)</t>
  </si>
  <si>
    <t>Delta (15N/14N, Fraction (15N) [%], Fraction (15N) [ppm]</t>
  </si>
  <si>
    <t>Delta (15N/14N), Ratio (15N/14N), Fraction (15N) [ppm]</t>
  </si>
  <si>
    <t>Delta (15N/14N), Ratio (15N/14N), Fraction (15N)  [%]</t>
  </si>
  <si>
    <t>Fraction (18O) [%]</t>
  </si>
  <si>
    <t xml:space="preserve">Fraction (18O) [ppm] </t>
  </si>
  <si>
    <t xml:space="preserve">Delta (18O/16O) [‰] </t>
  </si>
  <si>
    <t>Ratio (18O/16O), Fraction (18O) [%], Fraction (18O) [ppm]</t>
  </si>
  <si>
    <t>Ratio (18O/16O)</t>
  </si>
  <si>
    <t>Delta (18O/16O, Fraction (18O) [%], Fraction (18O) [ppm]</t>
  </si>
  <si>
    <t>Delta (18O/16O), Ratio (18O/16O), Fraction (18O) [ppm]</t>
  </si>
  <si>
    <t>Delta (18O/16O), Ratio (18O/16O), Fraction (18O)  [%]</t>
  </si>
  <si>
    <t xml:space="preserve">Delta (34S/32S) [‰] </t>
  </si>
  <si>
    <t>Ratio (34S/32S), Fraction (34S) [%], Fraction (34S) [ppm]</t>
  </si>
  <si>
    <t>Ratio (34S/32S)</t>
  </si>
  <si>
    <t>Delta (34S/32S, Fraction (34S) [%], Fraction (34S) [ppm]</t>
  </si>
  <si>
    <t>Fraction (34S) [%]</t>
  </si>
  <si>
    <t>Delta (34S/32S), Ratio (34S/32S), Fraction (34S) [ppm]</t>
  </si>
  <si>
    <t xml:space="preserve">Fraction (34S) [ppm] </t>
  </si>
  <si>
    <t>Delta (34S/32S), Ratio (34S/32S), Fraction (34S)  [%]</t>
  </si>
  <si>
    <t>Delta (2H/1H)</t>
  </si>
  <si>
    <r>
      <t xml:space="preserve">Absolute Isotope </t>
    </r>
    <r>
      <rPr>
        <b/>
        <sz val="10"/>
        <color theme="1"/>
        <rFont val="Calibri"/>
        <family val="2"/>
        <scheme val="minor"/>
      </rPr>
      <t>Ratio (2H/1H)</t>
    </r>
  </si>
  <si>
    <r>
      <t xml:space="preserve">Atom </t>
    </r>
    <r>
      <rPr>
        <b/>
        <sz val="10"/>
        <color theme="1"/>
        <rFont val="Calibri"/>
        <family val="2"/>
        <scheme val="minor"/>
      </rPr>
      <t>Fraction</t>
    </r>
    <r>
      <rPr>
        <sz val="10"/>
        <color theme="1"/>
        <rFont val="Calibri"/>
        <family val="2"/>
        <scheme val="minor"/>
      </rPr>
      <t xml:space="preserve"> of heavier isotope as percent </t>
    </r>
    <r>
      <rPr>
        <b/>
        <sz val="10"/>
        <color theme="1"/>
        <rFont val="Calibri"/>
        <family val="2"/>
        <scheme val="minor"/>
      </rPr>
      <t>(2H)</t>
    </r>
  </si>
  <si>
    <r>
      <t xml:space="preserve">Atom </t>
    </r>
    <r>
      <rPr>
        <b/>
        <sz val="10"/>
        <color theme="1"/>
        <rFont val="Calibri"/>
        <family val="2"/>
        <scheme val="minor"/>
      </rPr>
      <t>Fraction</t>
    </r>
    <r>
      <rPr>
        <sz val="10"/>
        <color theme="1"/>
        <rFont val="Calibri"/>
        <family val="2"/>
        <scheme val="minor"/>
      </rPr>
      <t xml:space="preserve"> of heavier isotope as ppm </t>
    </r>
    <r>
      <rPr>
        <b/>
        <sz val="10"/>
        <color theme="1"/>
        <rFont val="Calibri"/>
        <family val="2"/>
        <scheme val="minor"/>
      </rPr>
      <t>(2H)</t>
    </r>
  </si>
  <si>
    <t>Delta (13C/12C)</t>
  </si>
  <si>
    <r>
      <t xml:space="preserve">Atom </t>
    </r>
    <r>
      <rPr>
        <b/>
        <sz val="10"/>
        <color theme="1"/>
        <rFont val="Calibri"/>
        <family val="2"/>
        <scheme val="minor"/>
      </rPr>
      <t>Fraction</t>
    </r>
    <r>
      <rPr>
        <sz val="10"/>
        <color theme="1"/>
        <rFont val="Calibri"/>
        <family val="2"/>
        <scheme val="minor"/>
      </rPr>
      <t xml:space="preserve"> of heavier isotope as percent </t>
    </r>
    <r>
      <rPr>
        <b/>
        <sz val="10"/>
        <color theme="1"/>
        <rFont val="Calibri"/>
        <family val="2"/>
        <scheme val="minor"/>
      </rPr>
      <t>(13C)</t>
    </r>
  </si>
  <si>
    <r>
      <t xml:space="preserve">Atom </t>
    </r>
    <r>
      <rPr>
        <b/>
        <sz val="10"/>
        <color theme="1"/>
        <rFont val="Calibri"/>
        <family val="2"/>
        <scheme val="minor"/>
      </rPr>
      <t>Fraction</t>
    </r>
    <r>
      <rPr>
        <sz val="10"/>
        <color theme="1"/>
        <rFont val="Calibri"/>
        <family val="2"/>
        <scheme val="minor"/>
      </rPr>
      <t xml:space="preserve"> of heavier isotope as ppm </t>
    </r>
    <r>
      <rPr>
        <b/>
        <sz val="10"/>
        <color theme="1"/>
        <rFont val="Calibri"/>
        <family val="2"/>
        <scheme val="minor"/>
      </rPr>
      <t>(13C)</t>
    </r>
  </si>
  <si>
    <t>Delta (15N/14N)</t>
  </si>
  <si>
    <r>
      <t xml:space="preserve">Atom </t>
    </r>
    <r>
      <rPr>
        <b/>
        <sz val="10"/>
        <color theme="1"/>
        <rFont val="Calibri"/>
        <family val="2"/>
        <scheme val="minor"/>
      </rPr>
      <t>Fraction</t>
    </r>
    <r>
      <rPr>
        <sz val="10"/>
        <color theme="1"/>
        <rFont val="Calibri"/>
        <family val="2"/>
        <scheme val="minor"/>
      </rPr>
      <t xml:space="preserve"> of heavier isotope as percent </t>
    </r>
    <r>
      <rPr>
        <b/>
        <sz val="10"/>
        <color theme="1"/>
        <rFont val="Calibri"/>
        <family val="2"/>
        <scheme val="minor"/>
      </rPr>
      <t>(15N)</t>
    </r>
  </si>
  <si>
    <r>
      <t xml:space="preserve">Atom </t>
    </r>
    <r>
      <rPr>
        <b/>
        <sz val="10"/>
        <color theme="1"/>
        <rFont val="Calibri"/>
        <family val="2"/>
        <scheme val="minor"/>
      </rPr>
      <t>Fraction</t>
    </r>
    <r>
      <rPr>
        <sz val="10"/>
        <color theme="1"/>
        <rFont val="Calibri"/>
        <family val="2"/>
        <scheme val="minor"/>
      </rPr>
      <t xml:space="preserve"> of heavier isotope as ppm </t>
    </r>
    <r>
      <rPr>
        <b/>
        <sz val="10"/>
        <color theme="1"/>
        <rFont val="Calibri"/>
        <family val="2"/>
        <scheme val="minor"/>
      </rPr>
      <t>(15N)</t>
    </r>
  </si>
  <si>
    <t>Delta (18O/16O)</t>
  </si>
  <si>
    <t>Delta (34S/32S)</t>
  </si>
  <si>
    <r>
      <t xml:space="preserve">Atom </t>
    </r>
    <r>
      <rPr>
        <b/>
        <sz val="10"/>
        <color theme="1"/>
        <rFont val="Calibri"/>
        <family val="2"/>
        <scheme val="minor"/>
      </rPr>
      <t>Fraction</t>
    </r>
    <r>
      <rPr>
        <sz val="10"/>
        <color theme="1"/>
        <rFont val="Calibri"/>
        <family val="2"/>
        <scheme val="minor"/>
      </rPr>
      <t xml:space="preserve"> of heavier isotope as percent </t>
    </r>
    <r>
      <rPr>
        <b/>
        <sz val="10"/>
        <color theme="1"/>
        <rFont val="Calibri"/>
        <family val="2"/>
        <scheme val="minor"/>
      </rPr>
      <t>(34S)</t>
    </r>
  </si>
  <si>
    <r>
      <t xml:space="preserve">Atom </t>
    </r>
    <r>
      <rPr>
        <b/>
        <sz val="10"/>
        <color theme="1"/>
        <rFont val="Calibri"/>
        <family val="2"/>
        <scheme val="minor"/>
      </rPr>
      <t>Fraction</t>
    </r>
    <r>
      <rPr>
        <sz val="10"/>
        <color theme="1"/>
        <rFont val="Calibri"/>
        <family val="2"/>
        <scheme val="minor"/>
      </rPr>
      <t xml:space="preserve"> of heavier isotope as ppm </t>
    </r>
    <r>
      <rPr>
        <b/>
        <sz val="10"/>
        <color theme="1"/>
        <rFont val="Calibri"/>
        <family val="2"/>
        <scheme val="minor"/>
      </rPr>
      <t>(34S)</t>
    </r>
  </si>
  <si>
    <r>
      <t xml:space="preserve">Atom </t>
    </r>
    <r>
      <rPr>
        <b/>
        <sz val="10"/>
        <color theme="1"/>
        <rFont val="Calibri"/>
        <family val="2"/>
        <scheme val="minor"/>
      </rPr>
      <t>Fraction</t>
    </r>
    <r>
      <rPr>
        <sz val="10"/>
        <color theme="1"/>
        <rFont val="Calibri"/>
        <family val="2"/>
        <scheme val="minor"/>
      </rPr>
      <t xml:space="preserve"> of heavier isotope as percent </t>
    </r>
    <r>
      <rPr>
        <b/>
        <sz val="10"/>
        <color theme="1"/>
        <rFont val="Calibri"/>
        <family val="2"/>
        <scheme val="minor"/>
      </rPr>
      <t>(18O)</t>
    </r>
  </si>
  <si>
    <r>
      <t xml:space="preserve">Atom </t>
    </r>
    <r>
      <rPr>
        <b/>
        <sz val="10"/>
        <color theme="1"/>
        <rFont val="Calibri"/>
        <family val="2"/>
        <scheme val="minor"/>
      </rPr>
      <t>Fraction</t>
    </r>
    <r>
      <rPr>
        <sz val="10"/>
        <color theme="1"/>
        <rFont val="Calibri"/>
        <family val="2"/>
        <scheme val="minor"/>
      </rPr>
      <t xml:space="preserve"> of heavier isotope as ppm </t>
    </r>
    <r>
      <rPr>
        <b/>
        <sz val="10"/>
        <color theme="1"/>
        <rFont val="Calibri"/>
        <family val="2"/>
        <scheme val="minor"/>
      </rPr>
      <t>(18O)</t>
    </r>
  </si>
  <si>
    <t>Urey &amp; Murphy, (1931) The relative abundance of N14 and N15. Phys. Rev., 28, 575-576</t>
  </si>
  <si>
    <t>De Bievre et al (1996) Mass-spectrometric methods for determining isotopic composition and molar mass traceable to the SI, exemplified by improved values for nitrogen. Metrologia, 33, 447-456</t>
  </si>
  <si>
    <t>Junk &amp; Svec (1958) The Absolute Abundance of the Nitrogen Isotopes in the Atmosphere and Compressed Gas from Various Sources. Geochim. Cosmochim. Acta. 14, 234-243</t>
  </si>
  <si>
    <t>Soloway (1951) Reference Standard for Mass Spectrometric Analysis of Nitrogen. Anal Chem, 23 (2), 386-386</t>
  </si>
  <si>
    <t>Zhang, Chang &amp; Ding (1989), Analysis of the reference material NBS-123 and the atomic weight of sulfur, Chin. Sci. Bull., 13, 1086-1089</t>
  </si>
  <si>
    <t>rounded from Junk &amp; Svec 1958</t>
  </si>
  <si>
    <t>refers to Chang &amp; Li 1990</t>
  </si>
  <si>
    <t>linear regression using CRMs (LSVEC, USGS41, IAEA-303A, IAEA-303B)</t>
  </si>
  <si>
    <t>consensus using recalculated values based upon Chang &amp; Li 1990, Noorgard, Russe and Valkiers 1999</t>
  </si>
  <si>
    <t>refers to De Bievre 1996</t>
  </si>
  <si>
    <t>XXXX</t>
  </si>
  <si>
    <t>X</t>
  </si>
  <si>
    <t>enter desired user-defined value in column C and D</t>
  </si>
  <si>
    <t>Reference  (not comprehensive list of known Rstd values)</t>
  </si>
  <si>
    <t>EasyIsoCalculator</t>
  </si>
  <si>
    <t>0.00000000  - blank space for user-defined value, add in Tables</t>
  </si>
  <si>
    <t>Craig, Geochim Cosmochim Acta, 1957, 12, 133-149</t>
  </si>
  <si>
    <t>Santrock et al, Anal. Chem. 1985, 57(7), 1444–1448</t>
  </si>
  <si>
    <t>Brand et al, Pure Appl Chem, 2010, 82, 1719-1733</t>
  </si>
  <si>
    <t>Lambda citation</t>
  </si>
  <si>
    <t>Citation</t>
  </si>
  <si>
    <t>Brand et al. (2010)</t>
  </si>
  <si>
    <t>Santrock et al. (1985)</t>
  </si>
  <si>
    <t>Craig (1957)</t>
  </si>
  <si>
    <t>Assonov and Brenninkmeijer 2003</t>
  </si>
  <si>
    <t>Assonov &amp; Brenninkmeijer, Rapid Commun. Mass Spectrom. 2003, 17, 1017-1029</t>
  </si>
  <si>
    <t>Li et al. 1988</t>
  </si>
  <si>
    <t>Absolute ratio citation</t>
  </si>
  <si>
    <t>RECALCULATED uncertainty</t>
  </si>
  <si>
    <t>Absolute Isotope Ratio (18O/16O)</t>
  </si>
  <si>
    <t>Absolute Isotope Ratio (13C/12C)</t>
  </si>
  <si>
    <t>Absolute Isotope Ratio (15N/14N)</t>
  </si>
  <si>
    <t>Absolute Isotope Ratio (34S/32S)</t>
  </si>
  <si>
    <r>
      <t>Absolute isotope ratio for delta zero-point R</t>
    </r>
    <r>
      <rPr>
        <b/>
        <vertAlign val="subscript"/>
        <sz val="10"/>
        <color rgb="FF0070C0"/>
        <rFont val="Calibri"/>
        <family val="2"/>
        <scheme val="minor"/>
      </rPr>
      <t>std</t>
    </r>
    <r>
      <rPr>
        <b/>
        <sz val="10"/>
        <color rgb="FF0070C0"/>
        <rFont val="Calibri"/>
        <family val="2"/>
        <scheme val="minor"/>
      </rPr>
      <t>(</t>
    </r>
    <r>
      <rPr>
        <b/>
        <vertAlign val="superscript"/>
        <sz val="10"/>
        <color rgb="FF0070C0"/>
        <rFont val="Calibri"/>
        <family val="2"/>
        <scheme val="minor"/>
      </rPr>
      <t>17</t>
    </r>
    <r>
      <rPr>
        <b/>
        <sz val="10"/>
        <color rgb="FF0070C0"/>
        <rFont val="Calibri"/>
        <family val="2"/>
        <scheme val="minor"/>
      </rPr>
      <t>O/</t>
    </r>
    <r>
      <rPr>
        <b/>
        <vertAlign val="superscript"/>
        <sz val="10"/>
        <color rgb="FF0070C0"/>
        <rFont val="Calibri"/>
        <family val="2"/>
        <scheme val="minor"/>
      </rPr>
      <t>16</t>
    </r>
    <r>
      <rPr>
        <b/>
        <sz val="10"/>
        <color rgb="FF0070C0"/>
        <rFont val="Calibri"/>
        <family val="2"/>
        <scheme val="minor"/>
      </rPr>
      <t>O)</t>
    </r>
  </si>
  <si>
    <r>
      <t>Absolute isotope ratio for delta zero-point uncertainty R</t>
    </r>
    <r>
      <rPr>
        <b/>
        <vertAlign val="subscript"/>
        <sz val="10"/>
        <color rgb="FF0070C0"/>
        <rFont val="Calibri"/>
        <family val="2"/>
        <scheme val="minor"/>
      </rPr>
      <t>std</t>
    </r>
    <r>
      <rPr>
        <b/>
        <sz val="10"/>
        <color rgb="FF0070C0"/>
        <rFont val="Calibri"/>
        <family val="2"/>
        <scheme val="minor"/>
      </rPr>
      <t>(</t>
    </r>
    <r>
      <rPr>
        <b/>
        <vertAlign val="superscript"/>
        <sz val="10"/>
        <color rgb="FF0070C0"/>
        <rFont val="Calibri"/>
        <family val="2"/>
        <scheme val="minor"/>
      </rPr>
      <t>17</t>
    </r>
    <r>
      <rPr>
        <b/>
        <sz val="10"/>
        <color rgb="FF0070C0"/>
        <rFont val="Calibri"/>
        <family val="2"/>
        <scheme val="minor"/>
      </rPr>
      <t>O/</t>
    </r>
    <r>
      <rPr>
        <b/>
        <vertAlign val="superscript"/>
        <sz val="10"/>
        <color rgb="FF0070C0"/>
        <rFont val="Calibri"/>
        <family val="2"/>
        <scheme val="minor"/>
      </rPr>
      <t>16</t>
    </r>
    <r>
      <rPr>
        <b/>
        <sz val="10"/>
        <color rgb="FF0070C0"/>
        <rFont val="Calibri"/>
        <family val="2"/>
        <scheme val="minor"/>
      </rPr>
      <t>O)</t>
    </r>
  </si>
  <si>
    <r>
      <t xml:space="preserve">Lambda </t>
    </r>
    <r>
      <rPr>
        <b/>
        <sz val="10"/>
        <color rgb="FF0070C0"/>
        <rFont val="Times New Roman"/>
        <family val="1"/>
      </rPr>
      <t>λ</t>
    </r>
    <r>
      <rPr>
        <b/>
        <vertAlign val="subscript"/>
        <sz val="10"/>
        <color rgb="FF0070C0"/>
        <rFont val="Times New Roman"/>
        <family val="1"/>
      </rPr>
      <t>36</t>
    </r>
  </si>
  <si>
    <r>
      <t xml:space="preserve">Select "Lambda </t>
    </r>
    <r>
      <rPr>
        <sz val="10"/>
        <color theme="1"/>
        <rFont val="Times New Roman"/>
        <family val="1"/>
      </rPr>
      <t>λ</t>
    </r>
    <r>
      <rPr>
        <vertAlign val="subscript"/>
        <sz val="10"/>
        <color theme="1"/>
        <rFont val="Times New Roman"/>
        <family val="1"/>
      </rPr>
      <t>17</t>
    </r>
    <r>
      <rPr>
        <sz val="10"/>
        <color theme="1"/>
        <rFont val="Times New Roman"/>
        <family val="1"/>
      </rPr>
      <t>"</t>
    </r>
  </si>
  <si>
    <r>
      <t>R</t>
    </r>
    <r>
      <rPr>
        <vertAlign val="subscript"/>
        <sz val="10"/>
        <rFont val="Arial"/>
        <family val="2"/>
      </rPr>
      <t>std</t>
    </r>
    <r>
      <rPr>
        <sz val="10"/>
        <rFont val="Arial"/>
        <family val="2"/>
      </rPr>
      <t>(34S/32S)</t>
    </r>
  </si>
  <si>
    <r>
      <t>R</t>
    </r>
    <r>
      <rPr>
        <vertAlign val="subscript"/>
        <sz val="10"/>
        <color rgb="FFFF0000"/>
        <rFont val="Arial"/>
        <family val="2"/>
      </rPr>
      <t>std</t>
    </r>
    <r>
      <rPr>
        <sz val="10"/>
        <color rgb="FFFF0000"/>
        <rFont val="Arial"/>
        <family val="2"/>
      </rPr>
      <t>(17O/16O)</t>
    </r>
  </si>
  <si>
    <r>
      <t>R</t>
    </r>
    <r>
      <rPr>
        <vertAlign val="subscript"/>
        <sz val="10"/>
        <color rgb="FFFF0000"/>
        <rFont val="Arial"/>
        <family val="2"/>
      </rPr>
      <t>std</t>
    </r>
    <r>
      <rPr>
        <sz val="10"/>
        <color rgb="FFFF0000"/>
        <rFont val="Arial"/>
        <family val="2"/>
      </rPr>
      <t>(18O/16O)</t>
    </r>
  </si>
  <si>
    <r>
      <t>R</t>
    </r>
    <r>
      <rPr>
        <vertAlign val="subscript"/>
        <sz val="10"/>
        <rFont val="Arial"/>
        <family val="2"/>
      </rPr>
      <t>std</t>
    </r>
    <r>
      <rPr>
        <sz val="10"/>
        <rFont val="Arial"/>
        <family val="2"/>
      </rPr>
      <t>(15N/14N)</t>
    </r>
  </si>
  <si>
    <r>
      <t>R</t>
    </r>
    <r>
      <rPr>
        <vertAlign val="subscript"/>
        <sz val="10"/>
        <rFont val="Arial"/>
        <family val="2"/>
      </rPr>
      <t>std</t>
    </r>
    <r>
      <rPr>
        <sz val="10"/>
        <rFont val="Arial"/>
        <family val="2"/>
      </rPr>
      <t>(13C/12C)</t>
    </r>
  </si>
  <si>
    <r>
      <t>R</t>
    </r>
    <r>
      <rPr>
        <vertAlign val="subscript"/>
        <sz val="10"/>
        <color rgb="FFFF0000"/>
        <rFont val="Arial"/>
        <family val="2"/>
      </rPr>
      <t>std</t>
    </r>
    <r>
      <rPr>
        <sz val="10"/>
        <color rgb="FFFF0000"/>
        <rFont val="Arial"/>
        <family val="2"/>
      </rPr>
      <t>(13C/12C)</t>
    </r>
  </si>
  <si>
    <r>
      <t>R</t>
    </r>
    <r>
      <rPr>
        <vertAlign val="subscript"/>
        <sz val="10"/>
        <rFont val="Arial"/>
        <family val="2"/>
      </rPr>
      <t>std</t>
    </r>
    <r>
      <rPr>
        <sz val="10"/>
        <rFont val="Arial"/>
        <family val="2"/>
      </rPr>
      <t>(2H/1H)</t>
    </r>
  </si>
  <si>
    <r>
      <t>R</t>
    </r>
    <r>
      <rPr>
        <vertAlign val="subscript"/>
        <sz val="10"/>
        <color rgb="FFFF0000"/>
        <rFont val="Arial"/>
        <family val="2"/>
      </rPr>
      <t>std</t>
    </r>
    <r>
      <rPr>
        <sz val="10"/>
        <color rgb="FFFF0000"/>
        <rFont val="Arial"/>
        <family val="2"/>
      </rPr>
      <t>(2H/1H)</t>
    </r>
  </si>
  <si>
    <r>
      <t>R</t>
    </r>
    <r>
      <rPr>
        <vertAlign val="subscript"/>
        <sz val="10"/>
        <rFont val="Arial"/>
        <family val="2"/>
      </rPr>
      <t>std</t>
    </r>
    <r>
      <rPr>
        <sz val="10"/>
        <rFont val="Arial"/>
        <family val="2"/>
      </rPr>
      <t>(33S/32S)</t>
    </r>
  </si>
  <si>
    <r>
      <t>R</t>
    </r>
    <r>
      <rPr>
        <vertAlign val="subscript"/>
        <sz val="10"/>
        <rFont val="Arial"/>
        <family val="2"/>
      </rPr>
      <t>std</t>
    </r>
    <r>
      <rPr>
        <sz val="10"/>
        <rFont val="Arial"/>
        <family val="2"/>
      </rPr>
      <t>(36S/32S)</t>
    </r>
  </si>
  <si>
    <r>
      <t>R</t>
    </r>
    <r>
      <rPr>
        <vertAlign val="subscript"/>
        <sz val="10"/>
        <color rgb="FFFF0000"/>
        <rFont val="Arial"/>
        <family val="2"/>
      </rPr>
      <t>std</t>
    </r>
    <r>
      <rPr>
        <sz val="10"/>
        <color rgb="FFFF0000"/>
        <rFont val="Arial"/>
        <family val="2"/>
      </rPr>
      <t>(36S/32S)</t>
    </r>
  </si>
  <si>
    <r>
      <t>R</t>
    </r>
    <r>
      <rPr>
        <vertAlign val="subscript"/>
        <sz val="10"/>
        <color rgb="FFFF0000"/>
        <rFont val="Arial"/>
        <family val="2"/>
      </rPr>
      <t>std</t>
    </r>
    <r>
      <rPr>
        <sz val="10"/>
        <color rgb="FFFF0000"/>
        <rFont val="Arial"/>
        <family val="2"/>
      </rPr>
      <t>(33S/32S)</t>
    </r>
  </si>
  <si>
    <r>
      <t xml:space="preserve">Select "Lambda </t>
    </r>
    <r>
      <rPr>
        <sz val="10"/>
        <color rgb="FFFF0000"/>
        <rFont val="Times New Roman"/>
        <family val="1"/>
      </rPr>
      <t>λ</t>
    </r>
    <r>
      <rPr>
        <vertAlign val="subscript"/>
        <sz val="10"/>
        <color rgb="FFFF0000"/>
        <rFont val="Times New Roman"/>
        <family val="1"/>
      </rPr>
      <t>33</t>
    </r>
    <r>
      <rPr>
        <sz val="10"/>
        <color rgb="FFFF0000"/>
        <rFont val="Times New Roman"/>
        <family val="1"/>
      </rPr>
      <t>"</t>
    </r>
  </si>
  <si>
    <r>
      <t xml:space="preserve">Select "Lambda </t>
    </r>
    <r>
      <rPr>
        <sz val="10"/>
        <color rgb="FFFF0000"/>
        <rFont val="Times New Roman"/>
        <family val="1"/>
      </rPr>
      <t>λ</t>
    </r>
    <r>
      <rPr>
        <vertAlign val="subscript"/>
        <sz val="10"/>
        <color rgb="FFFF0000"/>
        <rFont val="Times New Roman"/>
        <family val="1"/>
      </rPr>
      <t>36</t>
    </r>
    <r>
      <rPr>
        <sz val="10"/>
        <color rgb="FFFF0000"/>
        <rFont val="Times New Roman"/>
        <family val="1"/>
      </rPr>
      <t>"</t>
    </r>
  </si>
  <si>
    <t>Kaiser J, Röckmann T. Correction of mass spectrometric isotope ratio measurements for isobaric isotopologues of O2, CO, CO2, N2O and SO2. Rapid Communications in Mass Spectrometry. 2008;22(24):3997-4008.</t>
  </si>
  <si>
    <t>Select Rstd</t>
  </si>
  <si>
    <r>
      <t>Absolute isotope ratio R</t>
    </r>
    <r>
      <rPr>
        <vertAlign val="subscript"/>
        <sz val="10"/>
        <color theme="1"/>
        <rFont val="Calibri"/>
        <family val="2"/>
        <scheme val="minor"/>
      </rPr>
      <t>std</t>
    </r>
    <r>
      <rPr>
        <sz val="10"/>
        <color theme="1"/>
        <rFont val="Calibri"/>
        <family val="2"/>
        <scheme val="minor"/>
      </rPr>
      <t xml:space="preserve"> for delta zero-point</t>
    </r>
  </si>
  <si>
    <t>Select "Absolut isotope ratio Rstd for delta zero point"</t>
  </si>
  <si>
    <t xml:space="preserve">Select "Absolute isotope ratio Rstd for delta zero point" </t>
  </si>
  <si>
    <r>
      <t>Select "Absolute isotope ratio R</t>
    </r>
    <r>
      <rPr>
        <vertAlign val="subscript"/>
        <sz val="11"/>
        <rFont val="Calibri"/>
        <family val="2"/>
        <scheme val="minor"/>
      </rPr>
      <t>std</t>
    </r>
    <r>
      <rPr>
        <sz val="11"/>
        <rFont val="Calibri"/>
        <family val="2"/>
        <scheme val="minor"/>
      </rPr>
      <t>(17O/16O) for delta zero-point uncertainty"</t>
    </r>
  </si>
  <si>
    <r>
      <t>Absolute ratio R</t>
    </r>
    <r>
      <rPr>
        <b/>
        <vertAlign val="subscript"/>
        <sz val="10"/>
        <color rgb="FF0070C0"/>
        <rFont val="Calibri"/>
        <family val="2"/>
        <scheme val="minor"/>
      </rPr>
      <t>std</t>
    </r>
    <r>
      <rPr>
        <b/>
        <sz val="10"/>
        <color rgb="FF0070C0"/>
        <rFont val="Calibri"/>
        <family val="2"/>
        <scheme val="minor"/>
      </rPr>
      <t>(</t>
    </r>
    <r>
      <rPr>
        <b/>
        <vertAlign val="superscript"/>
        <sz val="10"/>
        <color rgb="FF0070C0"/>
        <rFont val="Calibri"/>
        <family val="2"/>
        <scheme val="minor"/>
      </rPr>
      <t>17</t>
    </r>
    <r>
      <rPr>
        <b/>
        <sz val="10"/>
        <color rgb="FF0070C0"/>
        <rFont val="Calibri"/>
        <family val="2"/>
        <scheme val="minor"/>
      </rPr>
      <t>O/</t>
    </r>
    <r>
      <rPr>
        <b/>
        <vertAlign val="superscript"/>
        <sz val="10"/>
        <color rgb="FF0070C0"/>
        <rFont val="Calibri"/>
        <family val="2"/>
        <scheme val="minor"/>
      </rPr>
      <t>16</t>
    </r>
    <r>
      <rPr>
        <b/>
        <sz val="10"/>
        <color rgb="FF0070C0"/>
        <rFont val="Calibri"/>
        <family val="2"/>
        <scheme val="minor"/>
      </rPr>
      <t>O) citation</t>
    </r>
  </si>
  <si>
    <r>
      <t>Select "Absolute isotope ratio R</t>
    </r>
    <r>
      <rPr>
        <vertAlign val="subscript"/>
        <sz val="11"/>
        <rFont val="Calibri"/>
        <family val="2"/>
        <scheme val="minor"/>
      </rPr>
      <t>std</t>
    </r>
    <r>
      <rPr>
        <sz val="11"/>
        <rFont val="Calibri"/>
        <family val="2"/>
        <scheme val="minor"/>
      </rPr>
      <t>(17O/16O) for delta zero-point"</t>
    </r>
  </si>
  <si>
    <r>
      <t>Select "Absolute isotope ratio R</t>
    </r>
    <r>
      <rPr>
        <vertAlign val="subscript"/>
        <sz val="11"/>
        <rFont val="Calibri"/>
        <family val="2"/>
        <scheme val="minor"/>
      </rPr>
      <t>std</t>
    </r>
    <r>
      <rPr>
        <sz val="11"/>
        <rFont val="Calibri"/>
        <family val="2"/>
        <scheme val="minor"/>
      </rPr>
      <t>(33S/32S) for delta zero-point"</t>
    </r>
  </si>
  <si>
    <t>Select "Absolute isotope ratio Rstd(36S/32S) for delta zero-point"</t>
  </si>
  <si>
    <t>this spreadsheet is a part of the research paper, please cite as follow:</t>
  </si>
  <si>
    <t>Please contact authors if you have any questions or concerns</t>
  </si>
  <si>
    <t>Kaiser &amp; Röckmann 2008</t>
  </si>
  <si>
    <t>enter desired user-defined value in column B</t>
  </si>
  <si>
    <t>0.00000000  - blank space for user-defined value, add in Constants</t>
  </si>
  <si>
    <t>XXXX-XXXX</t>
  </si>
  <si>
    <t>i</t>
  </si>
  <si>
    <t>Craig 1957</t>
  </si>
  <si>
    <t>c,r</t>
  </si>
  <si>
    <t>Allison 1995</t>
  </si>
  <si>
    <t>from 18R with lambda = 0.5</t>
  </si>
  <si>
    <t>Allison (1995) Recommendations for the reporting of stable isotope measurements of carbon and oxygen in CO2 gas. In Reference and Intercomparison Materials for Stable Isotopes of Light Elements (ed. IAEA). International Atomic Energy Agency, pp. 155–162. (IAEA-TECDOC-825)</t>
  </si>
  <si>
    <t>Werner and Brand 2001</t>
  </si>
  <si>
    <t>using 30.92 permil to convert from VSMOW reported by Li 1988</t>
  </si>
  <si>
    <t>+0.0000017, -0.0000021</t>
  </si>
  <si>
    <t>Kaiser &amp; Rockmann 2008</t>
  </si>
  <si>
    <t>Kaiser &amp; Rockmann (2008) Correction of mass spectrometric isotope ratio measurements for isobaric isotopologues of O2, CO, CO2, N2O and SO2, RCM, 22, 3997-4008</t>
  </si>
  <si>
    <t xml:space="preserve">Valkiers &amp; De Bievre 1993 </t>
  </si>
  <si>
    <t>Valkiers &amp; De Bievre (1993) Near-absolute (isotope) mass spectrometry: isotope abundances (and atomic weight) determinations of nitrogen and oxygen. Third  international Symposium on Separation Technology, pp. 953–957</t>
  </si>
  <si>
    <t>std err</t>
  </si>
  <si>
    <t>Santrock et al 1985</t>
  </si>
  <si>
    <t>Santrock et al (1985) Isotopic analyses based on the mass spectrum of carbon dioxide. Anal. Chem. 57(7), 1444–1448</t>
  </si>
  <si>
    <r>
      <t>R</t>
    </r>
    <r>
      <rPr>
        <vertAlign val="subscript"/>
        <sz val="10"/>
        <rFont val="Arial"/>
        <family val="2"/>
      </rPr>
      <t>std</t>
    </r>
    <r>
      <rPr>
        <sz val="10"/>
        <rFont val="Arial"/>
        <family val="2"/>
      </rPr>
      <t>(17O/16O)VSMOW</t>
    </r>
  </si>
  <si>
    <r>
      <t>R</t>
    </r>
    <r>
      <rPr>
        <vertAlign val="subscript"/>
        <sz val="10"/>
        <rFont val="Arial"/>
        <family val="2"/>
      </rPr>
      <t>std</t>
    </r>
    <r>
      <rPr>
        <sz val="10"/>
        <rFont val="Arial"/>
        <family val="2"/>
      </rPr>
      <t>(18O/16O)VSMOW</t>
    </r>
  </si>
  <si>
    <r>
      <t>R</t>
    </r>
    <r>
      <rPr>
        <vertAlign val="subscript"/>
        <sz val="10"/>
        <rFont val="Arial"/>
        <family val="2"/>
      </rPr>
      <t>std</t>
    </r>
    <r>
      <rPr>
        <sz val="10"/>
        <rFont val="Arial"/>
        <family val="2"/>
      </rPr>
      <t>(18O/16O)VPDB</t>
    </r>
  </si>
  <si>
    <t>from Baertchi 1976  VSMOW and 30.9 for VSMOW-VPDB conversion from Hut 1987</t>
  </si>
  <si>
    <r>
      <t>R</t>
    </r>
    <r>
      <rPr>
        <vertAlign val="subscript"/>
        <sz val="10"/>
        <rFont val="Arial"/>
        <family val="2"/>
      </rPr>
      <t>std</t>
    </r>
    <r>
      <rPr>
        <sz val="10"/>
        <rFont val="Arial"/>
        <family val="2"/>
      </rPr>
      <t>(17O/16O)VPDB</t>
    </r>
  </si>
  <si>
    <t>Scale info</t>
  </si>
  <si>
    <t>Valkiers &amp; De Bievre 1993</t>
  </si>
  <si>
    <t>VPDB or VSMOW</t>
  </si>
  <si>
    <t>Craig H. Isotopic standards for carbon and oxygen and correction factors for mass-spectrometric analysis of carbon dioxide. Geochimica et Cosmochimica Acta. 1957;12(1-2):133-149.</t>
  </si>
  <si>
    <t>Li W, Ni B, Jin D, Zhang TL. Measurement of the abundance of oxyge-17 in V-SMOW. Li et al, Chinese Science Bulletin. 1988;33(19):1610-1613.</t>
  </si>
  <si>
    <t>-</t>
  </si>
  <si>
    <t>Select "Absolute isotope ratio Rstd(17O/16O) for delta zero-point"</t>
  </si>
  <si>
    <r>
      <t>Absolute isotope ratio R</t>
    </r>
    <r>
      <rPr>
        <b/>
        <vertAlign val="subscript"/>
        <sz val="10"/>
        <color rgb="FF7030A0"/>
        <rFont val="Calibri"/>
        <family val="2"/>
        <scheme val="minor"/>
      </rPr>
      <t>std</t>
    </r>
    <r>
      <rPr>
        <b/>
        <sz val="10"/>
        <color rgb="FF7030A0"/>
        <rFont val="Calibri"/>
        <family val="2"/>
        <scheme val="minor"/>
      </rPr>
      <t xml:space="preserve"> for delta zero-point </t>
    </r>
  </si>
  <si>
    <r>
      <t>Absolute isotope ratio R</t>
    </r>
    <r>
      <rPr>
        <b/>
        <vertAlign val="subscript"/>
        <sz val="10"/>
        <color rgb="FF7030A0"/>
        <rFont val="Calibri"/>
        <family val="2"/>
        <scheme val="minor"/>
      </rPr>
      <t>std</t>
    </r>
    <r>
      <rPr>
        <b/>
        <sz val="10"/>
        <color rgb="FF7030A0"/>
        <rFont val="Calibri"/>
        <family val="2"/>
        <scheme val="minor"/>
      </rPr>
      <t xml:space="preserve"> for delta zero-point uncertainty</t>
    </r>
  </si>
  <si>
    <r>
      <t>Absolute ratio R</t>
    </r>
    <r>
      <rPr>
        <b/>
        <vertAlign val="subscript"/>
        <sz val="10"/>
        <color rgb="FF7030A0"/>
        <rFont val="Calibri"/>
        <family val="2"/>
        <scheme val="minor"/>
      </rPr>
      <t>std</t>
    </r>
    <r>
      <rPr>
        <b/>
        <sz val="10"/>
        <color rgb="FF7030A0"/>
        <rFont val="Calibri"/>
        <family val="2"/>
        <scheme val="minor"/>
      </rPr>
      <t xml:space="preserve"> citation </t>
    </r>
  </si>
  <si>
    <r>
      <t>Absolute isotope ratio for delta zero-point R</t>
    </r>
    <r>
      <rPr>
        <b/>
        <vertAlign val="subscript"/>
        <sz val="10"/>
        <color rgb="FF7030A0"/>
        <rFont val="Calibri"/>
        <family val="2"/>
        <scheme val="minor"/>
      </rPr>
      <t>std</t>
    </r>
    <r>
      <rPr>
        <b/>
        <sz val="10"/>
        <color rgb="FF7030A0"/>
        <rFont val="Calibri"/>
        <family val="2"/>
        <scheme val="minor"/>
      </rPr>
      <t>(</t>
    </r>
    <r>
      <rPr>
        <b/>
        <vertAlign val="superscript"/>
        <sz val="10"/>
        <color rgb="FF7030A0"/>
        <rFont val="Calibri"/>
        <family val="2"/>
        <scheme val="minor"/>
      </rPr>
      <t>18</t>
    </r>
    <r>
      <rPr>
        <b/>
        <sz val="10"/>
        <color rgb="FF7030A0"/>
        <rFont val="Calibri"/>
        <family val="2"/>
        <scheme val="minor"/>
      </rPr>
      <t>O/</t>
    </r>
    <r>
      <rPr>
        <b/>
        <vertAlign val="superscript"/>
        <sz val="10"/>
        <color rgb="FF7030A0"/>
        <rFont val="Calibri"/>
        <family val="2"/>
        <scheme val="minor"/>
      </rPr>
      <t>16</t>
    </r>
    <r>
      <rPr>
        <b/>
        <sz val="10"/>
        <color rgb="FF7030A0"/>
        <rFont val="Calibri"/>
        <family val="2"/>
        <scheme val="minor"/>
      </rPr>
      <t>O)</t>
    </r>
  </si>
  <si>
    <r>
      <t>Absolute isotope ratio for delta zero-point uncertainty R</t>
    </r>
    <r>
      <rPr>
        <b/>
        <vertAlign val="subscript"/>
        <sz val="10"/>
        <color rgb="FF7030A0"/>
        <rFont val="Calibri"/>
        <family val="2"/>
        <scheme val="minor"/>
      </rPr>
      <t>std</t>
    </r>
    <r>
      <rPr>
        <b/>
        <sz val="10"/>
        <color rgb="FF7030A0"/>
        <rFont val="Calibri"/>
        <family val="2"/>
        <scheme val="minor"/>
      </rPr>
      <t>(</t>
    </r>
    <r>
      <rPr>
        <b/>
        <vertAlign val="superscript"/>
        <sz val="10"/>
        <color rgb="FF7030A0"/>
        <rFont val="Calibri"/>
        <family val="2"/>
        <scheme val="minor"/>
      </rPr>
      <t>18</t>
    </r>
    <r>
      <rPr>
        <b/>
        <sz val="10"/>
        <color rgb="FF7030A0"/>
        <rFont val="Calibri"/>
        <family val="2"/>
        <scheme val="minor"/>
      </rPr>
      <t>O/</t>
    </r>
    <r>
      <rPr>
        <b/>
        <vertAlign val="superscript"/>
        <sz val="10"/>
        <color rgb="FF7030A0"/>
        <rFont val="Calibri"/>
        <family val="2"/>
        <scheme val="minor"/>
      </rPr>
      <t>16</t>
    </r>
    <r>
      <rPr>
        <b/>
        <sz val="10"/>
        <color rgb="FF7030A0"/>
        <rFont val="Calibri"/>
        <family val="2"/>
        <scheme val="minor"/>
      </rPr>
      <t>O)</t>
    </r>
  </si>
  <si>
    <r>
      <t xml:space="preserve">Lambda </t>
    </r>
    <r>
      <rPr>
        <b/>
        <sz val="10"/>
        <color theme="9" tint="-0.249977111117893"/>
        <rFont val="Times New Roman"/>
        <family val="1"/>
      </rPr>
      <t>λ</t>
    </r>
    <r>
      <rPr>
        <b/>
        <vertAlign val="subscript"/>
        <sz val="10"/>
        <color theme="9" tint="-0.249977111117893"/>
        <rFont val="Times New Roman"/>
        <family val="1"/>
      </rPr>
      <t>17</t>
    </r>
  </si>
  <si>
    <r>
      <t>Absolute isotope ratio for delta zero-point R</t>
    </r>
    <r>
      <rPr>
        <b/>
        <vertAlign val="subscript"/>
        <sz val="10"/>
        <color rgb="FF7030A0"/>
        <rFont val="Calibri"/>
        <family val="2"/>
        <scheme val="minor"/>
      </rPr>
      <t>std</t>
    </r>
    <r>
      <rPr>
        <b/>
        <sz val="10"/>
        <color rgb="FF7030A0"/>
        <rFont val="Calibri"/>
        <family val="2"/>
        <scheme val="minor"/>
      </rPr>
      <t>(</t>
    </r>
    <r>
      <rPr>
        <b/>
        <vertAlign val="superscript"/>
        <sz val="10"/>
        <color rgb="FF7030A0"/>
        <rFont val="Calibri"/>
        <family val="2"/>
        <scheme val="minor"/>
      </rPr>
      <t>34</t>
    </r>
    <r>
      <rPr>
        <b/>
        <sz val="10"/>
        <color rgb="FF7030A0"/>
        <rFont val="Calibri"/>
        <family val="2"/>
        <scheme val="minor"/>
      </rPr>
      <t>S/</t>
    </r>
    <r>
      <rPr>
        <b/>
        <vertAlign val="superscript"/>
        <sz val="10"/>
        <color rgb="FF7030A0"/>
        <rFont val="Calibri"/>
        <family val="2"/>
        <scheme val="minor"/>
      </rPr>
      <t>32</t>
    </r>
    <r>
      <rPr>
        <b/>
        <sz val="10"/>
        <color rgb="FF7030A0"/>
        <rFont val="Calibri"/>
        <family val="2"/>
        <scheme val="minor"/>
      </rPr>
      <t>S)</t>
    </r>
  </si>
  <si>
    <r>
      <t>Absolute isotope ratio for delta zero-point uncertainty R</t>
    </r>
    <r>
      <rPr>
        <b/>
        <vertAlign val="subscript"/>
        <sz val="10"/>
        <color rgb="FF7030A0"/>
        <rFont val="Calibri"/>
        <family val="2"/>
        <scheme val="minor"/>
      </rPr>
      <t>std</t>
    </r>
    <r>
      <rPr>
        <b/>
        <sz val="10"/>
        <color rgb="FF7030A0"/>
        <rFont val="Calibri"/>
        <family val="2"/>
        <scheme val="minor"/>
      </rPr>
      <t>(</t>
    </r>
    <r>
      <rPr>
        <b/>
        <vertAlign val="superscript"/>
        <sz val="10"/>
        <color rgb="FF7030A0"/>
        <rFont val="Calibri"/>
        <family val="2"/>
        <scheme val="minor"/>
      </rPr>
      <t>34</t>
    </r>
    <r>
      <rPr>
        <b/>
        <sz val="10"/>
        <color rgb="FF7030A0"/>
        <rFont val="Calibri"/>
        <family val="2"/>
        <scheme val="minor"/>
      </rPr>
      <t>S/</t>
    </r>
    <r>
      <rPr>
        <b/>
        <vertAlign val="superscript"/>
        <sz val="10"/>
        <color rgb="FF7030A0"/>
        <rFont val="Calibri"/>
        <family val="2"/>
        <scheme val="minor"/>
      </rPr>
      <t>32</t>
    </r>
    <r>
      <rPr>
        <b/>
        <sz val="10"/>
        <color rgb="FF7030A0"/>
        <rFont val="Calibri"/>
        <family val="2"/>
        <scheme val="minor"/>
      </rPr>
      <t>S)</t>
    </r>
  </si>
  <si>
    <r>
      <t>Absolute isotope ratio for delta zero-point R</t>
    </r>
    <r>
      <rPr>
        <b/>
        <vertAlign val="subscript"/>
        <sz val="10"/>
        <color theme="9" tint="-0.249977111117893"/>
        <rFont val="Calibri"/>
        <family val="2"/>
        <scheme val="minor"/>
      </rPr>
      <t>std</t>
    </r>
    <r>
      <rPr>
        <b/>
        <sz val="10"/>
        <color theme="9" tint="-0.249977111117893"/>
        <rFont val="Calibri"/>
        <family val="2"/>
        <scheme val="minor"/>
      </rPr>
      <t>(</t>
    </r>
    <r>
      <rPr>
        <b/>
        <vertAlign val="superscript"/>
        <sz val="10"/>
        <color theme="9" tint="-0.249977111117893"/>
        <rFont val="Calibri"/>
        <family val="2"/>
        <scheme val="minor"/>
      </rPr>
      <t>33</t>
    </r>
    <r>
      <rPr>
        <b/>
        <sz val="10"/>
        <color theme="9" tint="-0.249977111117893"/>
        <rFont val="Calibri"/>
        <family val="2"/>
        <scheme val="minor"/>
      </rPr>
      <t>S/</t>
    </r>
    <r>
      <rPr>
        <b/>
        <vertAlign val="superscript"/>
        <sz val="10"/>
        <color theme="9" tint="-0.249977111117893"/>
        <rFont val="Calibri"/>
        <family val="2"/>
        <scheme val="minor"/>
      </rPr>
      <t>32</t>
    </r>
    <r>
      <rPr>
        <b/>
        <sz val="10"/>
        <color theme="9" tint="-0.249977111117893"/>
        <rFont val="Calibri"/>
        <family val="2"/>
        <scheme val="minor"/>
      </rPr>
      <t>S)</t>
    </r>
  </si>
  <si>
    <r>
      <t>Absolute isotope ratio for delta zero-point uncertainty R</t>
    </r>
    <r>
      <rPr>
        <b/>
        <vertAlign val="subscript"/>
        <sz val="10"/>
        <color theme="9" tint="-0.249977111117893"/>
        <rFont val="Calibri"/>
        <family val="2"/>
        <scheme val="minor"/>
      </rPr>
      <t>std</t>
    </r>
    <r>
      <rPr>
        <b/>
        <sz val="10"/>
        <color theme="9" tint="-0.249977111117893"/>
        <rFont val="Calibri"/>
        <family val="2"/>
        <scheme val="minor"/>
      </rPr>
      <t>(</t>
    </r>
    <r>
      <rPr>
        <b/>
        <vertAlign val="superscript"/>
        <sz val="10"/>
        <color theme="9" tint="-0.249977111117893"/>
        <rFont val="Calibri"/>
        <family val="2"/>
        <scheme val="minor"/>
      </rPr>
      <t>33</t>
    </r>
    <r>
      <rPr>
        <b/>
        <sz val="10"/>
        <color theme="9" tint="-0.249977111117893"/>
        <rFont val="Calibri"/>
        <family val="2"/>
        <scheme val="minor"/>
      </rPr>
      <t>S/</t>
    </r>
    <r>
      <rPr>
        <b/>
        <vertAlign val="superscript"/>
        <sz val="10"/>
        <color theme="9" tint="-0.249977111117893"/>
        <rFont val="Calibri"/>
        <family val="2"/>
        <scheme val="minor"/>
      </rPr>
      <t>32</t>
    </r>
    <r>
      <rPr>
        <b/>
        <sz val="10"/>
        <color theme="9" tint="-0.249977111117893"/>
        <rFont val="Calibri"/>
        <family val="2"/>
        <scheme val="minor"/>
      </rPr>
      <t>S)</t>
    </r>
  </si>
  <si>
    <r>
      <t>Absolute isotope ratio for delta zero-point R</t>
    </r>
    <r>
      <rPr>
        <b/>
        <vertAlign val="subscript"/>
        <sz val="10"/>
        <color theme="8" tint="-0.499984740745262"/>
        <rFont val="Calibri"/>
        <family val="2"/>
        <scheme val="minor"/>
      </rPr>
      <t>std</t>
    </r>
    <r>
      <rPr>
        <b/>
        <sz val="10"/>
        <color theme="8" tint="-0.499984740745262"/>
        <rFont val="Calibri"/>
        <family val="2"/>
        <scheme val="minor"/>
      </rPr>
      <t>(</t>
    </r>
    <r>
      <rPr>
        <b/>
        <vertAlign val="superscript"/>
        <sz val="10"/>
        <color theme="8" tint="-0.499984740745262"/>
        <rFont val="Calibri"/>
        <family val="2"/>
        <scheme val="minor"/>
      </rPr>
      <t>36</t>
    </r>
    <r>
      <rPr>
        <b/>
        <sz val="10"/>
        <color theme="8" tint="-0.499984740745262"/>
        <rFont val="Calibri"/>
        <family val="2"/>
        <scheme val="minor"/>
      </rPr>
      <t>S/</t>
    </r>
    <r>
      <rPr>
        <b/>
        <vertAlign val="superscript"/>
        <sz val="10"/>
        <color theme="8" tint="-0.499984740745262"/>
        <rFont val="Calibri"/>
        <family val="2"/>
        <scheme val="minor"/>
      </rPr>
      <t>32</t>
    </r>
    <r>
      <rPr>
        <b/>
        <sz val="10"/>
        <color theme="8" tint="-0.499984740745262"/>
        <rFont val="Calibri"/>
        <family val="2"/>
        <scheme val="minor"/>
      </rPr>
      <t>S)</t>
    </r>
  </si>
  <si>
    <r>
      <t>Absolute isotope ratio for delta zero-point uncertainty R</t>
    </r>
    <r>
      <rPr>
        <b/>
        <vertAlign val="subscript"/>
        <sz val="10"/>
        <color theme="8" tint="-0.499984740745262"/>
        <rFont val="Calibri"/>
        <family val="2"/>
        <scheme val="minor"/>
      </rPr>
      <t>std</t>
    </r>
    <r>
      <rPr>
        <b/>
        <sz val="10"/>
        <color theme="8" tint="-0.499984740745262"/>
        <rFont val="Calibri"/>
        <family val="2"/>
        <scheme val="minor"/>
      </rPr>
      <t>(</t>
    </r>
    <r>
      <rPr>
        <b/>
        <vertAlign val="superscript"/>
        <sz val="10"/>
        <color theme="8" tint="-0.499984740745262"/>
        <rFont val="Calibri"/>
        <family val="2"/>
        <scheme val="minor"/>
      </rPr>
      <t>36</t>
    </r>
    <r>
      <rPr>
        <b/>
        <sz val="10"/>
        <color theme="8" tint="-0.499984740745262"/>
        <rFont val="Calibri"/>
        <family val="2"/>
        <scheme val="minor"/>
      </rPr>
      <t>S/</t>
    </r>
    <r>
      <rPr>
        <b/>
        <vertAlign val="superscript"/>
        <sz val="10"/>
        <color theme="8" tint="-0.499984740745262"/>
        <rFont val="Calibri"/>
        <family val="2"/>
        <scheme val="minor"/>
      </rPr>
      <t>32</t>
    </r>
    <r>
      <rPr>
        <b/>
        <sz val="10"/>
        <color theme="8" tint="-0.499984740745262"/>
        <rFont val="Calibri"/>
        <family val="2"/>
        <scheme val="minor"/>
      </rPr>
      <t>S)</t>
    </r>
  </si>
  <si>
    <r>
      <t xml:space="preserve">Lambda </t>
    </r>
    <r>
      <rPr>
        <b/>
        <sz val="10"/>
        <color rgb="FF00B050"/>
        <rFont val="Times New Roman"/>
        <family val="1"/>
      </rPr>
      <t>λ</t>
    </r>
    <r>
      <rPr>
        <b/>
        <vertAlign val="subscript"/>
        <sz val="10"/>
        <color rgb="FF00B050"/>
        <rFont val="Times New Roman"/>
        <family val="1"/>
      </rPr>
      <t>33</t>
    </r>
  </si>
  <si>
    <r>
      <t xml:space="preserve">Note that the applied </t>
    </r>
    <r>
      <rPr>
        <b/>
        <vertAlign val="superscript"/>
        <sz val="16"/>
        <rFont val="Calibri"/>
        <family val="2"/>
        <scheme val="minor"/>
      </rPr>
      <t>33</t>
    </r>
    <r>
      <rPr>
        <b/>
        <sz val="16"/>
        <rFont val="Calibri"/>
        <family val="2"/>
        <scheme val="minor"/>
      </rPr>
      <t xml:space="preserve">S and </t>
    </r>
    <r>
      <rPr>
        <b/>
        <vertAlign val="superscript"/>
        <sz val="16"/>
        <rFont val="Calibri"/>
        <family val="2"/>
        <scheme val="minor"/>
      </rPr>
      <t>36</t>
    </r>
    <r>
      <rPr>
        <b/>
        <sz val="16"/>
        <rFont val="Calibri"/>
        <family val="2"/>
        <scheme val="minor"/>
      </rPr>
      <t>S corrections are valid if the samples stable sulphur  isotope composition was formed during mass dependent fractionation processes</t>
    </r>
  </si>
  <si>
    <r>
      <t xml:space="preserve">Note that the applied </t>
    </r>
    <r>
      <rPr>
        <b/>
        <vertAlign val="superscript"/>
        <sz val="16"/>
        <rFont val="Calibri"/>
        <family val="2"/>
        <scheme val="minor"/>
      </rPr>
      <t>17</t>
    </r>
    <r>
      <rPr>
        <b/>
        <sz val="16"/>
        <rFont val="Calibri"/>
        <family val="2"/>
        <scheme val="minor"/>
      </rPr>
      <t>O correction is valid if the samples stable oxygen isotope composition was formed during mass dependent fractionation processes</t>
    </r>
  </si>
  <si>
    <r>
      <t>Select "Absolute isotope ratio R</t>
    </r>
    <r>
      <rPr>
        <b/>
        <vertAlign val="subscript"/>
        <sz val="11"/>
        <rFont val="Calibri"/>
        <family val="2"/>
        <scheme val="minor"/>
      </rPr>
      <t>std</t>
    </r>
    <r>
      <rPr>
        <b/>
        <sz val="11"/>
        <rFont val="Calibri"/>
        <family val="2"/>
        <scheme val="minor"/>
      </rPr>
      <t>(17O/16O) for delta zero-point"</t>
    </r>
  </si>
  <si>
    <r>
      <t>Select "Absolute isotope ratio R</t>
    </r>
    <r>
      <rPr>
        <b/>
        <vertAlign val="subscript"/>
        <sz val="11"/>
        <rFont val="Calibri"/>
        <family val="2"/>
        <scheme val="minor"/>
      </rPr>
      <t>std</t>
    </r>
    <r>
      <rPr>
        <b/>
        <sz val="11"/>
        <rFont val="Calibri"/>
        <family val="2"/>
        <scheme val="minor"/>
      </rPr>
      <t>(33S/32S) for delta zero-point"</t>
    </r>
  </si>
  <si>
    <t>Data entering instruction</t>
  </si>
  <si>
    <r>
      <t xml:space="preserve">The calculation procedure can be conducted following a few easy steps, selecting desired input and output expression, absolute values for the zero point of the isotope scale and pasting user data set for recalculation. The user can also extend the absolute ratio data base or add customise values.  
1. Open the EasyIsoCalculator.xlsx spreadsheet using Microsoft Excel 2010 (or higher) and select the sheet for the desired element (e.g. H, C, N). Note that in each sheet the dropdown selection menus for different conversions are in yellow. The selection will automatically populate cells in blue, whereas cells which require values to be typed in or copied and pasted are in orange. 
2. Select from the dropdown menu (yellow cell D3) the stable isotope expression for the required conversion. Note that blue cells D4 and D5, along with cells C12, D12, E12 and F12, will automatically be populated with respect to the conversion chosen in cell D3.
3. Select from the dropdown menu (yellow cell D6) the absolute ratio for the zero-point for the selected element (Rstd). The cell reporting uncertainty in determination of the absolute ratio will be populated accordingly in cell D7 (if known) and the source literature will be displayed in cell D8. For oxygen and sulphur is also require to select absolute values and lambda (λ) values for mass depended fractionation for minor isotopes.
4. Add information in D9 regarding the uncertainty of your analyses with respect to the instrument and analytical technique used.
5. Type (or copy and paste) your data to be converted into column C (yellow cells from C13 to C52), up to 50 results at a time. The recalculated values will automatically be displayed in the respective lines in columns D, E and F.
6. The uncertainty in the recalculated results will be displayed in columns K, L and M, corresponding to the expressions displayed in D, E and F, respectively.
For systems with more than two stable isotopes knowledge about the minor isotopes (e.g. </t>
    </r>
    <r>
      <rPr>
        <vertAlign val="superscript"/>
        <sz val="12"/>
        <color theme="1"/>
        <rFont val="Calibri"/>
        <family val="2"/>
        <scheme val="minor"/>
      </rPr>
      <t>17</t>
    </r>
    <r>
      <rPr>
        <sz val="12"/>
        <color theme="1"/>
        <rFont val="Calibri"/>
        <family val="2"/>
        <scheme val="minor"/>
      </rPr>
      <t xml:space="preserve">O for oxygen or </t>
    </r>
    <r>
      <rPr>
        <vertAlign val="superscript"/>
        <sz val="12"/>
        <color theme="1"/>
        <rFont val="Calibri"/>
        <family val="2"/>
        <scheme val="minor"/>
      </rPr>
      <t>33</t>
    </r>
    <r>
      <rPr>
        <sz val="12"/>
        <color theme="1"/>
        <rFont val="Calibri"/>
        <family val="2"/>
        <scheme val="minor"/>
      </rPr>
      <t xml:space="preserve">S, </t>
    </r>
    <r>
      <rPr>
        <vertAlign val="superscript"/>
        <sz val="12"/>
        <color theme="1"/>
        <rFont val="Calibri"/>
        <family val="2"/>
        <scheme val="minor"/>
      </rPr>
      <t>36</t>
    </r>
    <r>
      <rPr>
        <sz val="12"/>
        <color theme="1"/>
        <rFont val="Calibri"/>
        <family val="2"/>
        <scheme val="minor"/>
      </rPr>
      <t>S for sulphur) is required for a certain types of recalculation. By definition, the isotope ratio contains information about two isotopes only (e.g. R(</t>
    </r>
    <r>
      <rPr>
        <vertAlign val="superscript"/>
        <sz val="12"/>
        <color theme="1"/>
        <rFont val="Calibri"/>
        <family val="2"/>
        <scheme val="minor"/>
      </rPr>
      <t>18</t>
    </r>
    <r>
      <rPr>
        <sz val="12"/>
        <color theme="1"/>
        <rFont val="Calibri"/>
        <family val="2"/>
        <scheme val="minor"/>
      </rPr>
      <t>O/</t>
    </r>
    <r>
      <rPr>
        <vertAlign val="superscript"/>
        <sz val="12"/>
        <color theme="1"/>
        <rFont val="Calibri"/>
        <family val="2"/>
        <scheme val="minor"/>
      </rPr>
      <t>16</t>
    </r>
    <r>
      <rPr>
        <sz val="12"/>
        <color theme="1"/>
        <rFont val="Calibri"/>
        <family val="2"/>
        <scheme val="minor"/>
      </rPr>
      <t xml:space="preserve">O)) and therefore a direct accurate recalculation from ratio (R) to fraction (x) without information about </t>
    </r>
    <r>
      <rPr>
        <vertAlign val="superscript"/>
        <sz val="12"/>
        <color theme="1"/>
        <rFont val="Calibri"/>
        <family val="2"/>
        <scheme val="minor"/>
      </rPr>
      <t>17</t>
    </r>
    <r>
      <rPr>
        <sz val="12"/>
        <color theme="1"/>
        <rFont val="Calibri"/>
        <family val="2"/>
        <scheme val="minor"/>
      </rPr>
      <t>O/</t>
    </r>
    <r>
      <rPr>
        <vertAlign val="superscript"/>
        <sz val="12"/>
        <color theme="1"/>
        <rFont val="Calibri"/>
        <family val="2"/>
        <scheme val="minor"/>
      </rPr>
      <t>16</t>
    </r>
    <r>
      <rPr>
        <sz val="12"/>
        <color theme="1"/>
        <rFont val="Calibri"/>
        <family val="2"/>
        <scheme val="minor"/>
      </rPr>
      <t xml:space="preserve">O is not possible. Isotope delta is calculated from the ratio, therefore, direct accurate recalculation from delta to fraction also is not possible (Table 2). EasyIsoCalculator allows recalculation from ratio and delta to atom fraction using assumptions about the mass-dependent fractionation and known lambda values (Eq 14) (e.g. spreadsheet “Oxygen+17O(correction)”). All other conversions do not require knowledge about minor isotopes: ratio ↔ delta (only major isotopes are required), fraction → ratio and fraction → delta (we assume that true fractions that account for minor isotopes are used). A similar approach has been adopted for stable sulphur isotope composition including </t>
    </r>
    <r>
      <rPr>
        <vertAlign val="superscript"/>
        <sz val="12"/>
        <color theme="1"/>
        <rFont val="Calibri"/>
        <family val="2"/>
        <scheme val="minor"/>
      </rPr>
      <t>33</t>
    </r>
    <r>
      <rPr>
        <sz val="12"/>
        <color theme="1"/>
        <rFont val="Calibri"/>
        <family val="2"/>
        <scheme val="minor"/>
      </rPr>
      <t xml:space="preserve">S and </t>
    </r>
    <r>
      <rPr>
        <vertAlign val="superscript"/>
        <sz val="12"/>
        <color theme="1"/>
        <rFont val="Calibri"/>
        <family val="2"/>
        <scheme val="minor"/>
      </rPr>
      <t>36</t>
    </r>
    <r>
      <rPr>
        <sz val="12"/>
        <color theme="1"/>
        <rFont val="Calibri"/>
        <family val="2"/>
        <scheme val="minor"/>
      </rPr>
      <t xml:space="preserve">S corrections (“Sulphur+33S&amp;36S(correction)” see Eq 15 and 16). 
</t>
    </r>
  </si>
  <si>
    <t>EasyIsoCalculator ver 1.1</t>
  </si>
  <si>
    <t>for updates check the web page: easyisocalculator.gskrzypek.com</t>
  </si>
  <si>
    <r>
      <rPr>
        <i/>
        <sz val="10"/>
        <color theme="1"/>
        <rFont val="Calibri"/>
        <family val="2"/>
        <scheme val="minor"/>
      </rPr>
      <t>x</t>
    </r>
    <r>
      <rPr>
        <sz val="10"/>
        <color theme="1"/>
        <rFont val="Calibri"/>
        <family val="2"/>
        <scheme val="minor"/>
      </rPr>
      <t>(</t>
    </r>
    <r>
      <rPr>
        <vertAlign val="superscript"/>
        <sz val="10"/>
        <color theme="1"/>
        <rFont val="Calibri"/>
        <family val="2"/>
        <scheme val="minor"/>
      </rPr>
      <t>2</t>
    </r>
    <r>
      <rPr>
        <sz val="10"/>
        <color theme="1"/>
        <rFont val="Calibri"/>
        <family val="2"/>
        <scheme val="minor"/>
      </rPr>
      <t>H</t>
    </r>
    <r>
      <rPr>
        <sz val="10"/>
        <color theme="1"/>
        <rFont val="Calibri"/>
        <family val="2"/>
        <scheme val="minor"/>
      </rPr>
      <t>)</t>
    </r>
  </si>
  <si>
    <r>
      <rPr>
        <i/>
        <sz val="10"/>
        <color theme="1"/>
        <rFont val="Calibri"/>
        <family val="2"/>
        <scheme val="minor"/>
      </rPr>
      <t>x</t>
    </r>
    <r>
      <rPr>
        <sz val="10"/>
        <color theme="1"/>
        <rFont val="Calibri"/>
        <family val="2"/>
        <scheme val="minor"/>
      </rPr>
      <t>(</t>
    </r>
    <r>
      <rPr>
        <vertAlign val="superscript"/>
        <sz val="10"/>
        <color theme="1"/>
        <rFont val="Calibri"/>
        <family val="2"/>
        <scheme val="minor"/>
      </rPr>
      <t>13</t>
    </r>
    <r>
      <rPr>
        <sz val="10"/>
        <color theme="1"/>
        <rFont val="Calibri"/>
        <family val="2"/>
        <scheme val="minor"/>
      </rPr>
      <t>C</t>
    </r>
    <r>
      <rPr>
        <sz val="10"/>
        <color theme="1"/>
        <rFont val="Calibri"/>
        <family val="2"/>
        <scheme val="minor"/>
      </rPr>
      <t>)</t>
    </r>
  </si>
  <si>
    <r>
      <rPr>
        <i/>
        <sz val="10"/>
        <color theme="1"/>
        <rFont val="Calibri"/>
        <family val="2"/>
        <scheme val="minor"/>
      </rPr>
      <t>x</t>
    </r>
    <r>
      <rPr>
        <sz val="10"/>
        <color theme="1"/>
        <rFont val="Calibri"/>
        <family val="2"/>
        <scheme val="minor"/>
      </rPr>
      <t>(</t>
    </r>
    <r>
      <rPr>
        <vertAlign val="superscript"/>
        <sz val="10"/>
        <color theme="1"/>
        <rFont val="Calibri"/>
        <family val="2"/>
        <scheme val="minor"/>
      </rPr>
      <t>15</t>
    </r>
    <r>
      <rPr>
        <sz val="10"/>
        <color theme="1"/>
        <rFont val="Calibri"/>
        <family val="2"/>
        <scheme val="minor"/>
      </rPr>
      <t>N</t>
    </r>
    <r>
      <rPr>
        <sz val="10"/>
        <color theme="1"/>
        <rFont val="Calibri"/>
        <family val="2"/>
        <scheme val="minor"/>
      </rPr>
      <t>)</t>
    </r>
  </si>
  <si>
    <r>
      <rPr>
        <i/>
        <sz val="10"/>
        <color theme="1"/>
        <rFont val="Calibri"/>
        <family val="2"/>
        <scheme val="minor"/>
      </rPr>
      <t>x</t>
    </r>
    <r>
      <rPr>
        <sz val="10"/>
        <color theme="1"/>
        <rFont val="Calibri"/>
        <family val="2"/>
        <scheme val="minor"/>
      </rPr>
      <t>(</t>
    </r>
    <r>
      <rPr>
        <vertAlign val="superscript"/>
        <sz val="10"/>
        <color theme="1"/>
        <rFont val="Calibri"/>
        <family val="2"/>
        <scheme val="minor"/>
      </rPr>
      <t>18</t>
    </r>
    <r>
      <rPr>
        <sz val="10"/>
        <color theme="1"/>
        <rFont val="Calibri"/>
        <family val="2"/>
        <scheme val="minor"/>
      </rPr>
      <t>O</t>
    </r>
    <r>
      <rPr>
        <sz val="10"/>
        <color theme="1"/>
        <rFont val="Calibri"/>
        <family val="2"/>
        <scheme val="minor"/>
      </rPr>
      <t>)</t>
    </r>
  </si>
  <si>
    <r>
      <rPr>
        <i/>
        <sz val="10"/>
        <color theme="1"/>
        <rFont val="Calibri"/>
        <family val="2"/>
        <scheme val="minor"/>
      </rPr>
      <t>x</t>
    </r>
    <r>
      <rPr>
        <sz val="10"/>
        <color theme="1"/>
        <rFont val="Calibri"/>
        <family val="2"/>
        <scheme val="minor"/>
      </rPr>
      <t>(</t>
    </r>
    <r>
      <rPr>
        <vertAlign val="superscript"/>
        <sz val="10"/>
        <color theme="1"/>
        <rFont val="Calibri"/>
        <family val="2"/>
        <scheme val="minor"/>
      </rPr>
      <t>34</t>
    </r>
    <r>
      <rPr>
        <sz val="10"/>
        <color theme="1"/>
        <rFont val="Calibri"/>
        <family val="2"/>
        <scheme val="minor"/>
      </rPr>
      <t>S</t>
    </r>
    <r>
      <rPr>
        <sz val="10"/>
        <color theme="1"/>
        <rFont val="Calibri"/>
        <family val="2"/>
        <scheme val="minor"/>
      </rPr>
      <t>)</t>
    </r>
  </si>
  <si>
    <r>
      <rPr>
        <b/>
        <vertAlign val="superscript"/>
        <sz val="22"/>
        <color theme="1"/>
        <rFont val="Calibri"/>
        <family val="2"/>
        <scheme val="minor"/>
      </rPr>
      <t>34</t>
    </r>
    <r>
      <rPr>
        <b/>
        <sz val="22"/>
        <color theme="1"/>
        <rFont val="Calibri"/>
        <family val="2"/>
        <scheme val="minor"/>
      </rPr>
      <t xml:space="preserve">S and </t>
    </r>
    <r>
      <rPr>
        <b/>
        <vertAlign val="superscript"/>
        <sz val="22"/>
        <color theme="1"/>
        <rFont val="Calibri"/>
        <family val="2"/>
        <scheme val="minor"/>
      </rPr>
      <t>32</t>
    </r>
    <r>
      <rPr>
        <b/>
        <sz val="22"/>
        <color theme="1"/>
        <rFont val="Calibri"/>
        <family val="2"/>
        <scheme val="minor"/>
      </rPr>
      <t xml:space="preserve">S (with </t>
    </r>
    <r>
      <rPr>
        <b/>
        <vertAlign val="superscript"/>
        <sz val="22"/>
        <color theme="1"/>
        <rFont val="Calibri"/>
        <family val="2"/>
        <scheme val="minor"/>
      </rPr>
      <t>33</t>
    </r>
    <r>
      <rPr>
        <b/>
        <sz val="22"/>
        <color theme="1"/>
        <rFont val="Calibri"/>
        <family val="2"/>
        <scheme val="minor"/>
      </rPr>
      <t xml:space="preserve">S and </t>
    </r>
    <r>
      <rPr>
        <b/>
        <vertAlign val="superscript"/>
        <sz val="22"/>
        <color theme="1"/>
        <rFont val="Calibri"/>
        <family val="2"/>
        <scheme val="minor"/>
      </rPr>
      <t>36</t>
    </r>
    <r>
      <rPr>
        <b/>
        <sz val="22"/>
        <color theme="1"/>
        <rFont val="Calibri"/>
        <family val="2"/>
        <scheme val="minor"/>
      </rPr>
      <t>S corrections)</t>
    </r>
  </si>
  <si>
    <r>
      <rPr>
        <b/>
        <vertAlign val="superscript"/>
        <sz val="22"/>
        <color theme="1"/>
        <rFont val="Calibri"/>
        <family val="2"/>
        <scheme val="minor"/>
      </rPr>
      <t>18</t>
    </r>
    <r>
      <rPr>
        <b/>
        <sz val="22"/>
        <color theme="1"/>
        <rFont val="Calibri"/>
        <family val="2"/>
        <scheme val="minor"/>
      </rPr>
      <t xml:space="preserve">O and </t>
    </r>
    <r>
      <rPr>
        <b/>
        <vertAlign val="superscript"/>
        <sz val="22"/>
        <color theme="1"/>
        <rFont val="Calibri"/>
        <family val="2"/>
        <scheme val="minor"/>
      </rPr>
      <t>16</t>
    </r>
    <r>
      <rPr>
        <b/>
        <sz val="22"/>
        <color theme="1"/>
        <rFont val="Calibri"/>
        <family val="2"/>
        <scheme val="minor"/>
      </rPr>
      <t xml:space="preserve">O (with </t>
    </r>
    <r>
      <rPr>
        <b/>
        <vertAlign val="superscript"/>
        <sz val="22"/>
        <color theme="1"/>
        <rFont val="Calibri"/>
        <family val="2"/>
        <scheme val="minor"/>
      </rPr>
      <t>17</t>
    </r>
    <r>
      <rPr>
        <b/>
        <sz val="22"/>
        <color theme="1"/>
        <rFont val="Calibri"/>
        <family val="2"/>
        <scheme val="minor"/>
      </rPr>
      <t>O correction)</t>
    </r>
  </si>
  <si>
    <r>
      <rPr>
        <sz val="28"/>
        <color theme="1"/>
        <rFont val="Calibri"/>
        <family val="2"/>
        <scheme val="minor"/>
      </rPr>
      <t xml:space="preserve">The recalculation of stable isotope expressions for HCNOS - EasyIsoCalculator  </t>
    </r>
    <r>
      <rPr>
        <sz val="20"/>
        <color theme="1"/>
        <rFont val="Calibri"/>
        <family val="2"/>
        <scheme val="minor"/>
      </rPr>
      <t xml:space="preserve">
Grzegorz Skrzypek</t>
    </r>
    <r>
      <rPr>
        <vertAlign val="superscript"/>
        <sz val="20"/>
        <color theme="1"/>
        <rFont val="Calibri"/>
        <family val="2"/>
        <scheme val="minor"/>
      </rPr>
      <t>1</t>
    </r>
    <r>
      <rPr>
        <sz val="20"/>
        <color theme="1"/>
        <rFont val="Calibri"/>
        <family val="2"/>
        <scheme val="minor"/>
      </rPr>
      <t>, Philip J. H. Dunn</t>
    </r>
    <r>
      <rPr>
        <vertAlign val="superscript"/>
        <sz val="20"/>
        <color theme="1"/>
        <rFont val="Calibri"/>
        <family val="2"/>
        <scheme val="minor"/>
      </rPr>
      <t>2</t>
    </r>
    <r>
      <rPr>
        <sz val="20"/>
        <color theme="1"/>
        <rFont val="Calibri"/>
        <family val="2"/>
        <scheme val="minor"/>
      </rPr>
      <t xml:space="preserve"> 
1. West Australian Biogeochemistry Centre, The University of Western Australia, 
Perth 6009, Western Australia, Australia, grzegorz.skrzypek@uwa.edu.au
2. National Measurement Laboratory, LGC, Teddington, 
Middlesex TW11 0LY, UK, philip.dunn@lgcgroup.com
</t>
    </r>
  </si>
  <si>
    <t>Select "Lambda λ17"</t>
  </si>
  <si>
    <t>listed as VPDB-CO2</t>
  </si>
  <si>
    <r>
      <t>using 30.92</t>
    </r>
    <r>
      <rPr>
        <sz val="11"/>
        <rFont val="Calibri"/>
        <family val="2"/>
      </rPr>
      <t>‰</t>
    </r>
    <r>
      <rPr>
        <sz val="11"/>
        <rFont val="Calibri"/>
        <family val="2"/>
        <scheme val="minor"/>
      </rPr>
      <t xml:space="preserve"> to convert from VSMOW</t>
    </r>
  </si>
  <si>
    <t>7 July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</si>
</sst>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0.00000000"/>
    <numFmt numFmtId="165" formatCode="0.0000000000"/>
    <numFmt numFmtId="166" formatCode="0.00000000000"/>
    <numFmt numFmtId="167" formatCode="0.0000000000000"/>
    <numFmt numFmtId="168" formatCode="0.000"/>
    <numFmt numFmtId="169" formatCode="0.000000000000"/>
    <numFmt numFmtId="170" formatCode="0.0000000"/>
    <numFmt numFmtId="171" formatCode="0.0"/>
    <numFmt numFmtId="172" formatCode="0.00000000000000"/>
  </numFmts>
  <fonts count="81">
    <font>
      <sz val="11"/>
      <color theme="1"/>
      <name val="Calibri"/>
      <family val="2"/>
      <scheme val="minor"/>
    </font>
    <font>
      <sz val="20"/>
      <color theme="1"/>
      <name val="Calibri"/>
      <family val="2"/>
      <scheme val="minor"/>
    </font>
    <font>
      <i/>
      <sz val="11"/>
      <color theme="1"/>
      <name val="Symbol"/>
      <family val="1"/>
      <charset val="2"/>
    </font>
    <font>
      <i/>
      <sz val="11"/>
      <color theme="1"/>
      <name val="Calibri"/>
      <family val="2"/>
      <scheme val="minor"/>
    </font>
    <font>
      <b/>
      <sz val="22"/>
      <color theme="1"/>
      <name val="Calibri"/>
      <family val="2"/>
      <scheme val="minor"/>
    </font>
    <font>
      <b/>
      <vertAlign val="superscript"/>
      <sz val="22"/>
      <color theme="1"/>
      <name val="Calibri"/>
      <family val="2"/>
      <scheme val="minor"/>
    </font>
    <font>
      <b/>
      <sz val="10"/>
      <color theme="1"/>
      <name val="Calibri"/>
      <family val="2"/>
      <scheme val="minor"/>
    </font>
    <font>
      <sz val="10"/>
      <name val="Calibri"/>
      <family val="2"/>
      <scheme val="minor"/>
    </font>
    <font>
      <sz val="10"/>
      <color theme="1"/>
      <name val="Calibri"/>
      <family val="2"/>
      <scheme val="minor"/>
    </font>
    <font>
      <sz val="10"/>
      <color theme="1"/>
      <name val="Symbol"/>
      <family val="1"/>
      <charset val="2"/>
    </font>
    <font>
      <i/>
      <sz val="10"/>
      <color theme="1"/>
      <name val="Symbol"/>
      <family val="1"/>
      <charset val="2"/>
    </font>
    <font>
      <vertAlign val="subscript"/>
      <sz val="10"/>
      <color theme="1"/>
      <name val="Symbol"/>
      <family val="1"/>
      <charset val="2"/>
    </font>
    <font>
      <sz val="10"/>
      <color theme="1"/>
      <name val="Arial"/>
      <family val="2"/>
    </font>
    <font>
      <vertAlign val="superscript"/>
      <sz val="10"/>
      <color theme="1"/>
      <name val="Arial"/>
      <family val="2"/>
    </font>
    <font>
      <i/>
      <sz val="10"/>
      <color theme="1"/>
      <name val="Arial"/>
      <family val="2"/>
    </font>
    <font>
      <i/>
      <vertAlign val="subscript"/>
      <sz val="10"/>
      <color theme="1"/>
      <name val="Arial"/>
      <family val="2"/>
    </font>
    <font>
      <i/>
      <sz val="10"/>
      <color theme="1"/>
      <name val="Calibri"/>
      <family val="2"/>
      <scheme val="minor"/>
    </font>
    <font>
      <vertAlign val="superscript"/>
      <sz val="10"/>
      <color theme="1"/>
      <name val="Calibri"/>
      <family val="2"/>
      <scheme val="minor"/>
    </font>
    <font>
      <b/>
      <sz val="10"/>
      <color theme="1"/>
      <name val="Calibri"/>
      <family val="2"/>
    </font>
    <font>
      <sz val="11"/>
      <color rgb="FFFF0000"/>
      <name val="Calibri"/>
      <family val="2"/>
      <scheme val="minor"/>
    </font>
    <font>
      <sz val="10"/>
      <color theme="0" tint="-0.499984740745262"/>
      <name val="Calibri"/>
      <family val="2"/>
      <scheme val="minor"/>
    </font>
    <font>
      <sz val="10"/>
      <color theme="0" tint="-0.499984740745262"/>
      <name val="Calibri"/>
      <family val="2"/>
    </font>
    <font>
      <sz val="11"/>
      <color theme="0" tint="-0.499984740745262"/>
      <name val="Calibri"/>
      <family val="2"/>
      <scheme val="minor"/>
    </font>
    <font>
      <b/>
      <sz val="10"/>
      <name val="Calibri"/>
      <family val="2"/>
      <scheme val="minor"/>
    </font>
    <font>
      <b/>
      <sz val="11"/>
      <name val="Calibri"/>
      <family val="2"/>
      <scheme val="minor"/>
    </font>
    <font>
      <sz val="11"/>
      <name val="Calibri"/>
      <family val="2"/>
      <scheme val="minor"/>
    </font>
    <font>
      <sz val="10"/>
      <name val="Arial"/>
      <family val="2"/>
    </font>
    <font>
      <sz val="10"/>
      <color rgb="FFFF0000"/>
      <name val="Arial"/>
      <family val="2"/>
    </font>
    <font>
      <b/>
      <sz val="11"/>
      <color rgb="FFFF0000"/>
      <name val="Calibri"/>
      <family val="2"/>
      <scheme val="minor"/>
    </font>
    <font>
      <sz val="16"/>
      <color theme="1"/>
      <name val="Calibri"/>
      <family val="2"/>
      <scheme val="minor"/>
    </font>
    <font>
      <sz val="48"/>
      <color theme="1"/>
      <name val="Calibri"/>
      <family val="2"/>
      <scheme val="minor"/>
    </font>
    <font>
      <sz val="10"/>
      <color theme="1"/>
      <name val="Times New Roman"/>
      <family val="1"/>
    </font>
    <font>
      <b/>
      <sz val="10"/>
      <color rgb="FF0070C0"/>
      <name val="Calibri"/>
      <family val="2"/>
      <scheme val="minor"/>
    </font>
    <font>
      <sz val="10"/>
      <color rgb="FF0070C0"/>
      <name val="Calibri"/>
      <family val="2"/>
      <scheme val="minor"/>
    </font>
    <font>
      <b/>
      <sz val="10"/>
      <color rgb="FF0070C0"/>
      <name val="Times New Roman"/>
      <family val="1"/>
    </font>
    <font>
      <sz val="10"/>
      <color rgb="FFFF0000"/>
      <name val="Calibri"/>
      <family val="2"/>
      <scheme val="minor"/>
    </font>
    <font>
      <vertAlign val="superscript"/>
      <sz val="20"/>
      <color theme="1"/>
      <name val="Calibri"/>
      <family val="2"/>
      <scheme val="minor"/>
    </font>
    <font>
      <b/>
      <vertAlign val="subscript"/>
      <sz val="10"/>
      <color rgb="FF0070C0"/>
      <name val="Times New Roman"/>
      <family val="1"/>
    </font>
    <font>
      <b/>
      <vertAlign val="subscript"/>
      <sz val="10"/>
      <color rgb="FF0070C0"/>
      <name val="Calibri"/>
      <family val="2"/>
      <scheme val="minor"/>
    </font>
    <font>
      <b/>
      <vertAlign val="superscript"/>
      <sz val="10"/>
      <color rgb="FF0070C0"/>
      <name val="Calibri"/>
      <family val="2"/>
      <scheme val="minor"/>
    </font>
    <font>
      <vertAlign val="subscript"/>
      <sz val="10"/>
      <color theme="1"/>
      <name val="Times New Roman"/>
      <family val="1"/>
    </font>
    <font>
      <vertAlign val="subscript"/>
      <sz val="10"/>
      <name val="Arial"/>
      <family val="2"/>
    </font>
    <font>
      <vertAlign val="subscript"/>
      <sz val="10"/>
      <color rgb="FFFF0000"/>
      <name val="Arial"/>
      <family val="2"/>
    </font>
    <font>
      <vertAlign val="subscript"/>
      <sz val="11"/>
      <name val="Calibri"/>
      <family val="2"/>
      <scheme val="minor"/>
    </font>
    <font>
      <sz val="10"/>
      <color rgb="FFFF0000"/>
      <name val="Times New Roman"/>
      <family val="1"/>
    </font>
    <font>
      <vertAlign val="subscript"/>
      <sz val="10"/>
      <color rgb="FFFF0000"/>
      <name val="Times New Roman"/>
      <family val="1"/>
    </font>
    <font>
      <vertAlign val="subscript"/>
      <sz val="10"/>
      <color theme="1"/>
      <name val="Calibri"/>
      <family val="2"/>
      <scheme val="minor"/>
    </font>
    <font>
      <sz val="11"/>
      <color theme="1"/>
      <name val="Calibri"/>
      <family val="1"/>
      <charset val="2"/>
      <scheme val="minor"/>
    </font>
    <font>
      <b/>
      <sz val="28"/>
      <color theme="1"/>
      <name val="Calibri"/>
      <family val="2"/>
      <scheme val="minor"/>
    </font>
    <font>
      <b/>
      <sz val="14"/>
      <color rgb="FFFF0000"/>
      <name val="Calibri"/>
      <family val="2"/>
      <scheme val="minor"/>
    </font>
    <font>
      <b/>
      <sz val="11"/>
      <color theme="9" tint="-0.249977111117893"/>
      <name val="Calibri"/>
      <family val="2"/>
      <scheme val="minor"/>
    </font>
    <font>
      <b/>
      <sz val="16"/>
      <color rgb="FFFF0000"/>
      <name val="Calibri"/>
      <family val="2"/>
      <scheme val="minor"/>
    </font>
    <font>
      <b/>
      <sz val="12"/>
      <color theme="5" tint="-0.249977111117893"/>
      <name val="Calibri"/>
      <family val="2"/>
      <scheme val="minor"/>
    </font>
    <font>
      <b/>
      <sz val="10"/>
      <color theme="5" tint="-0.249977111117893"/>
      <name val="Calibri"/>
      <family val="2"/>
      <scheme val="minor"/>
    </font>
    <font>
      <sz val="10"/>
      <color theme="5" tint="-0.249977111117893"/>
      <name val="Calibri"/>
      <family val="2"/>
      <scheme val="minor"/>
    </font>
    <font>
      <b/>
      <sz val="10"/>
      <color rgb="FF7030A0"/>
      <name val="Calibri"/>
      <family val="2"/>
      <scheme val="minor"/>
    </font>
    <font>
      <b/>
      <vertAlign val="subscript"/>
      <sz val="10"/>
      <color rgb="FF7030A0"/>
      <name val="Calibri"/>
      <family val="2"/>
      <scheme val="minor"/>
    </font>
    <font>
      <sz val="10"/>
      <color rgb="FF7030A0"/>
      <name val="Calibri"/>
      <family val="2"/>
      <scheme val="minor"/>
    </font>
    <font>
      <b/>
      <sz val="10"/>
      <color rgb="FF00B050"/>
      <name val="Calibri"/>
      <family val="2"/>
      <scheme val="minor"/>
    </font>
    <font>
      <sz val="10"/>
      <color rgb="FF00B050"/>
      <name val="Calibri"/>
      <family val="2"/>
      <scheme val="minor"/>
    </font>
    <font>
      <b/>
      <vertAlign val="superscript"/>
      <sz val="10"/>
      <color rgb="FF7030A0"/>
      <name val="Calibri"/>
      <family val="2"/>
      <scheme val="minor"/>
    </font>
    <font>
      <b/>
      <sz val="10"/>
      <color theme="9" tint="-0.249977111117893"/>
      <name val="Calibri"/>
      <family val="2"/>
      <scheme val="minor"/>
    </font>
    <font>
      <b/>
      <sz val="10"/>
      <color theme="9" tint="-0.249977111117893"/>
      <name val="Times New Roman"/>
      <family val="1"/>
    </font>
    <font>
      <b/>
      <vertAlign val="subscript"/>
      <sz val="10"/>
      <color theme="9" tint="-0.249977111117893"/>
      <name val="Times New Roman"/>
      <family val="1"/>
    </font>
    <font>
      <sz val="10"/>
      <color theme="9" tint="-0.249977111117893"/>
      <name val="Calibri"/>
      <family val="2"/>
      <scheme val="minor"/>
    </font>
    <font>
      <b/>
      <sz val="10"/>
      <color theme="8" tint="-0.499984740745262"/>
      <name val="Calibri"/>
      <family val="2"/>
      <scheme val="minor"/>
    </font>
    <font>
      <b/>
      <vertAlign val="subscript"/>
      <sz val="10"/>
      <color theme="8" tint="-0.499984740745262"/>
      <name val="Calibri"/>
      <family val="2"/>
      <scheme val="minor"/>
    </font>
    <font>
      <b/>
      <vertAlign val="superscript"/>
      <sz val="10"/>
      <color theme="8" tint="-0.499984740745262"/>
      <name val="Calibri"/>
      <family val="2"/>
      <scheme val="minor"/>
    </font>
    <font>
      <sz val="10"/>
      <color theme="8" tint="-0.499984740745262"/>
      <name val="Calibri"/>
      <family val="2"/>
      <scheme val="minor"/>
    </font>
    <font>
      <b/>
      <vertAlign val="subscript"/>
      <sz val="10"/>
      <color theme="9" tint="-0.249977111117893"/>
      <name val="Calibri"/>
      <family val="2"/>
      <scheme val="minor"/>
    </font>
    <font>
      <b/>
      <vertAlign val="superscript"/>
      <sz val="10"/>
      <color theme="9" tint="-0.249977111117893"/>
      <name val="Calibri"/>
      <family val="2"/>
      <scheme val="minor"/>
    </font>
    <font>
      <b/>
      <sz val="10"/>
      <color rgb="FF00B050"/>
      <name val="Times New Roman"/>
      <family val="1"/>
    </font>
    <font>
      <b/>
      <vertAlign val="subscript"/>
      <sz val="10"/>
      <color rgb="FF00B050"/>
      <name val="Times New Roman"/>
      <family val="1"/>
    </font>
    <font>
      <b/>
      <sz val="16"/>
      <name val="Calibri"/>
      <family val="2"/>
      <scheme val="minor"/>
    </font>
    <font>
      <b/>
      <vertAlign val="superscript"/>
      <sz val="16"/>
      <name val="Calibri"/>
      <family val="2"/>
      <scheme val="minor"/>
    </font>
    <font>
      <b/>
      <vertAlign val="subscript"/>
      <sz val="11"/>
      <name val="Calibri"/>
      <family val="2"/>
      <scheme val="minor"/>
    </font>
    <font>
      <sz val="12"/>
      <color theme="1"/>
      <name val="Calibri"/>
      <family val="2"/>
      <scheme val="minor"/>
    </font>
    <font>
      <vertAlign val="superscript"/>
      <sz val="12"/>
      <color theme="1"/>
      <name val="Calibri"/>
      <family val="2"/>
      <scheme val="minor"/>
    </font>
    <font>
      <sz val="28"/>
      <color theme="1"/>
      <name val="Calibri"/>
      <family val="2"/>
      <scheme val="minor"/>
    </font>
    <font>
      <sz val="11"/>
      <name val="Calibri"/>
      <family val="2"/>
    </font>
    <font>
      <sz val="22"/>
      <color theme="1"/>
      <name val="Calibri"/>
      <family val="2"/>
      <scheme val="minor"/>
    </font>
  </fonts>
  <fills count="18">
    <fill>
      <patternFill patternType="none"/>
    </fill>
    <fill>
      <patternFill patternType="gray125"/>
    </fill>
    <fill>
      <patternFill patternType="solid">
        <fgColor rgb="FFFFFF00"/>
        <bgColor indexed="64"/>
      </patternFill>
    </fill>
    <fill>
      <patternFill patternType="solid">
        <fgColor theme="8" tint="0.79998168889431442"/>
        <bgColor indexed="64"/>
      </patternFill>
    </fill>
    <fill>
      <patternFill patternType="solid">
        <fgColor theme="0"/>
        <bgColor indexed="64"/>
      </patternFill>
    </fill>
    <fill>
      <patternFill patternType="solid">
        <fgColor theme="0" tint="-4.9989318521683403E-2"/>
        <bgColor indexed="64"/>
      </patternFill>
    </fill>
    <fill>
      <patternFill patternType="solid">
        <fgColor rgb="FFFFC000"/>
        <bgColor indexed="64"/>
      </patternFill>
    </fill>
    <fill>
      <patternFill patternType="lightUp">
        <bgColor theme="0"/>
      </patternFill>
    </fill>
    <fill>
      <patternFill patternType="solid">
        <fgColor theme="7"/>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theme="0" tint="-0.14999847407452621"/>
        <bgColor indexed="64"/>
      </patternFill>
    </fill>
    <fill>
      <patternFill patternType="lightUp"/>
    </fill>
    <fill>
      <patternFill patternType="solid">
        <fgColor theme="2" tint="-9.9978637043366805E-2"/>
        <bgColor indexed="64"/>
      </patternFill>
    </fill>
    <fill>
      <patternFill patternType="gray0625">
        <bgColor theme="0"/>
      </patternFill>
    </fill>
    <fill>
      <patternFill patternType="solid">
        <fgColor indexed="65"/>
        <bgColor indexed="64"/>
      </patternFill>
    </fill>
    <fill>
      <patternFill patternType="solid">
        <fgColor theme="4" tint="0.59996337778862885"/>
        <bgColor indexed="64"/>
      </patternFill>
    </fill>
    <fill>
      <patternFill patternType="solid">
        <fgColor theme="4" tint="0.59999389629810485"/>
        <bgColor indexed="64"/>
      </patternFill>
    </fill>
  </fills>
  <borders count="7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style="thin">
        <color indexed="64"/>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style="medium">
        <color indexed="64"/>
      </top>
      <bottom/>
      <diagonal/>
    </border>
    <border>
      <left style="thin">
        <color indexed="64"/>
      </left>
      <right/>
      <top style="double">
        <color indexed="64"/>
      </top>
      <bottom style="thin">
        <color indexed="64"/>
      </bottom>
      <diagonal/>
    </border>
    <border>
      <left style="thin">
        <color indexed="64"/>
      </left>
      <right/>
      <top/>
      <bottom style="double">
        <color indexed="64"/>
      </bottom>
      <diagonal/>
    </border>
    <border>
      <left style="thin">
        <color indexed="64"/>
      </left>
      <right/>
      <top style="double">
        <color indexed="64"/>
      </top>
      <bottom style="medium">
        <color indexed="64"/>
      </bottom>
      <diagonal/>
    </border>
    <border>
      <left style="thin">
        <color indexed="64"/>
      </left>
      <right/>
      <top style="medium">
        <color indexed="64"/>
      </top>
      <bottom style="double">
        <color indexed="64"/>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top/>
      <bottom style="double">
        <color indexed="64"/>
      </bottom>
      <diagonal/>
    </border>
    <border>
      <left/>
      <right style="medium">
        <color indexed="64"/>
      </right>
      <top/>
      <bottom style="double">
        <color indexed="64"/>
      </bottom>
      <diagonal/>
    </border>
    <border>
      <left style="medium">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top style="thin">
        <color indexed="64"/>
      </top>
      <bottom style="double">
        <color indexed="64"/>
      </bottom>
      <diagonal/>
    </border>
    <border>
      <left style="thin">
        <color indexed="64"/>
      </left>
      <right/>
      <top style="thin">
        <color indexed="64"/>
      </top>
      <bottom style="double">
        <color indexed="64"/>
      </bottom>
      <diagonal/>
    </border>
    <border>
      <left/>
      <right style="medium">
        <color indexed="64"/>
      </right>
      <top style="thin">
        <color indexed="64"/>
      </top>
      <bottom style="double">
        <color indexed="64"/>
      </bottom>
      <diagonal/>
    </border>
  </borders>
  <cellStyleXfs count="1">
    <xf numFmtId="0" fontId="0" fillId="0" borderId="0"/>
  </cellStyleXfs>
  <cellXfs count="370">
    <xf numFmtId="0" fontId="0" fillId="0" borderId="0" xfId="0"/>
    <xf numFmtId="0" fontId="6" fillId="3" borderId="5" xfId="0" applyFont="1" applyFill="1" applyBorder="1" applyAlignment="1">
      <alignment vertical="center"/>
    </xf>
    <xf numFmtId="0" fontId="8" fillId="4" borderId="0" xfId="0" applyFont="1" applyFill="1" applyAlignment="1">
      <alignment vertical="center"/>
    </xf>
    <xf numFmtId="0" fontId="12" fillId="3" borderId="1" xfId="0" applyFont="1" applyFill="1" applyBorder="1" applyAlignment="1">
      <alignment horizontal="center" vertical="center"/>
    </xf>
    <xf numFmtId="0" fontId="9" fillId="3" borderId="11" xfId="0" applyFont="1" applyFill="1" applyBorder="1" applyAlignment="1">
      <alignment horizontal="center" vertical="center"/>
    </xf>
    <xf numFmtId="0" fontId="8" fillId="3" borderId="8" xfId="0" applyFont="1" applyFill="1" applyBorder="1" applyAlignment="1">
      <alignment horizontal="center" vertical="center"/>
    </xf>
    <xf numFmtId="0" fontId="8" fillId="3" borderId="18" xfId="0" applyFont="1" applyFill="1" applyBorder="1" applyAlignment="1">
      <alignment horizontal="center" vertical="center"/>
    </xf>
    <xf numFmtId="0" fontId="6" fillId="3" borderId="17" xfId="0" applyFont="1" applyFill="1" applyBorder="1" applyAlignment="1">
      <alignment horizontal="center" vertical="center"/>
    </xf>
    <xf numFmtId="0" fontId="6" fillId="3" borderId="26" xfId="0" applyFont="1" applyFill="1" applyBorder="1" applyAlignment="1">
      <alignment horizontal="center" vertical="center"/>
    </xf>
    <xf numFmtId="0" fontId="18" fillId="3" borderId="27" xfId="0" applyFont="1" applyFill="1" applyBorder="1" applyAlignment="1">
      <alignment horizontal="center" vertical="center"/>
    </xf>
    <xf numFmtId="0" fontId="8" fillId="7" borderId="0" xfId="0" applyFont="1" applyFill="1" applyAlignment="1">
      <alignment vertical="center"/>
    </xf>
    <xf numFmtId="0" fontId="8" fillId="7" borderId="30" xfId="0" applyFont="1" applyFill="1" applyBorder="1" applyAlignment="1">
      <alignment vertical="center"/>
    </xf>
    <xf numFmtId="0" fontId="8" fillId="7" borderId="16" xfId="0" applyFont="1" applyFill="1" applyBorder="1" applyAlignment="1">
      <alignment vertical="center"/>
    </xf>
    <xf numFmtId="0" fontId="8" fillId="7" borderId="28" xfId="0" applyFont="1" applyFill="1" applyBorder="1" applyAlignment="1">
      <alignment vertical="center"/>
    </xf>
    <xf numFmtId="0" fontId="8" fillId="7" borderId="29" xfId="0" applyFont="1" applyFill="1" applyBorder="1" applyAlignment="1">
      <alignment vertical="center"/>
    </xf>
    <xf numFmtId="0" fontId="8" fillId="7" borderId="5" xfId="0" applyFont="1" applyFill="1" applyBorder="1" applyAlignment="1">
      <alignment vertical="center"/>
    </xf>
    <xf numFmtId="0" fontId="8" fillId="7" borderId="7" xfId="0" applyFont="1" applyFill="1" applyBorder="1" applyAlignment="1">
      <alignment vertical="center"/>
    </xf>
    <xf numFmtId="0" fontId="8" fillId="3" borderId="42" xfId="0" applyFont="1" applyFill="1" applyBorder="1" applyAlignment="1">
      <alignment horizontal="center" vertical="center"/>
    </xf>
    <xf numFmtId="0" fontId="8" fillId="3" borderId="7" xfId="0" applyFont="1" applyFill="1" applyBorder="1" applyAlignment="1">
      <alignment horizontal="center" vertical="center"/>
    </xf>
    <xf numFmtId="0" fontId="9" fillId="3" borderId="1" xfId="0" applyFont="1" applyFill="1" applyBorder="1" applyAlignment="1">
      <alignment horizontal="center" vertical="center"/>
    </xf>
    <xf numFmtId="0" fontId="8" fillId="3" borderId="1" xfId="0" applyFont="1" applyFill="1" applyBorder="1" applyAlignment="1">
      <alignment horizontal="center" vertical="center"/>
    </xf>
    <xf numFmtId="0" fontId="8" fillId="3" borderId="24" xfId="0" applyFont="1" applyFill="1" applyBorder="1" applyAlignment="1">
      <alignment horizontal="center" vertical="center"/>
    </xf>
    <xf numFmtId="0" fontId="9" fillId="3" borderId="8" xfId="0" applyFont="1" applyFill="1" applyBorder="1" applyAlignment="1">
      <alignment horizontal="center" vertical="center"/>
    </xf>
    <xf numFmtId="0" fontId="8" fillId="3" borderId="29" xfId="0" applyFont="1" applyFill="1" applyBorder="1" applyAlignment="1">
      <alignment horizontal="center" vertical="center"/>
    </xf>
    <xf numFmtId="0" fontId="6" fillId="3" borderId="31" xfId="0" applyFont="1" applyFill="1" applyBorder="1" applyAlignment="1">
      <alignment horizontal="center" vertical="center"/>
    </xf>
    <xf numFmtId="0" fontId="6" fillId="3" borderId="44" xfId="0" applyFont="1" applyFill="1" applyBorder="1" applyAlignment="1">
      <alignment horizontal="center" vertical="center"/>
    </xf>
    <xf numFmtId="0" fontId="20" fillId="2" borderId="32" xfId="0" applyFont="1" applyFill="1" applyBorder="1" applyAlignment="1">
      <alignment horizontal="right" vertical="center"/>
    </xf>
    <xf numFmtId="0" fontId="20" fillId="3" borderId="32" xfId="0" applyFont="1" applyFill="1" applyBorder="1" applyAlignment="1">
      <alignment horizontal="right" vertical="center"/>
    </xf>
    <xf numFmtId="0" fontId="20" fillId="6" borderId="32" xfId="0" applyFont="1" applyFill="1" applyBorder="1" applyAlignment="1">
      <alignment horizontal="right" vertical="center"/>
    </xf>
    <xf numFmtId="0" fontId="20" fillId="6" borderId="38" xfId="0" applyFont="1" applyFill="1" applyBorder="1" applyAlignment="1">
      <alignment horizontal="right" vertical="center"/>
    </xf>
    <xf numFmtId="0" fontId="20" fillId="6" borderId="39" xfId="0" applyFont="1" applyFill="1" applyBorder="1" applyAlignment="1">
      <alignment horizontal="right" vertical="center"/>
    </xf>
    <xf numFmtId="0" fontId="20" fillId="6" borderId="22" xfId="0" applyFont="1" applyFill="1" applyBorder="1" applyAlignment="1">
      <alignment horizontal="right" vertical="center"/>
    </xf>
    <xf numFmtId="0" fontId="20" fillId="6" borderId="23" xfId="0" applyFont="1" applyFill="1" applyBorder="1" applyAlignment="1">
      <alignment horizontal="right" vertical="center"/>
    </xf>
    <xf numFmtId="0" fontId="23" fillId="3" borderId="26" xfId="0" applyFont="1" applyFill="1" applyBorder="1" applyAlignment="1">
      <alignment horizontal="center" vertical="center"/>
    </xf>
    <xf numFmtId="0" fontId="20" fillId="3" borderId="28" xfId="0" applyFont="1" applyFill="1" applyBorder="1" applyAlignment="1">
      <alignment horizontal="right" vertical="center"/>
    </xf>
    <xf numFmtId="0" fontId="8" fillId="3" borderId="41" xfId="0" applyFont="1" applyFill="1" applyBorder="1" applyAlignment="1">
      <alignment horizontal="center" vertical="center"/>
    </xf>
    <xf numFmtId="0" fontId="8" fillId="3" borderId="29" xfId="0" quotePrefix="1" applyFont="1" applyFill="1" applyBorder="1" applyAlignment="1">
      <alignment horizontal="center" vertical="center"/>
    </xf>
    <xf numFmtId="0" fontId="19" fillId="5" borderId="1" xfId="0" applyFont="1" applyFill="1" applyBorder="1" applyAlignment="1">
      <alignment horizontal="left" vertical="center"/>
    </xf>
    <xf numFmtId="0" fontId="8" fillId="0" borderId="0" xfId="0" applyFont="1" applyBorder="1" applyAlignment="1">
      <alignment horizontal="left"/>
    </xf>
    <xf numFmtId="0" fontId="8" fillId="0" borderId="0" xfId="0" applyFont="1" applyBorder="1"/>
    <xf numFmtId="0" fontId="8" fillId="0" borderId="0" xfId="0" applyFont="1" applyFill="1" applyBorder="1" applyAlignment="1">
      <alignment horizontal="left" vertical="center"/>
    </xf>
    <xf numFmtId="0" fontId="8" fillId="0" borderId="0" xfId="0" applyFont="1" applyBorder="1" applyAlignment="1">
      <alignment horizontal="left" vertical="center"/>
    </xf>
    <xf numFmtId="0" fontId="8" fillId="7" borderId="40" xfId="0" applyFont="1" applyFill="1" applyBorder="1" applyAlignment="1">
      <alignment vertical="center"/>
    </xf>
    <xf numFmtId="0" fontId="6" fillId="3" borderId="22" xfId="0" applyFont="1" applyFill="1" applyBorder="1" applyAlignment="1">
      <alignment horizontal="center" vertical="center"/>
    </xf>
    <xf numFmtId="0" fontId="6" fillId="3" borderId="1" xfId="0" applyFont="1" applyFill="1" applyBorder="1" applyAlignment="1">
      <alignment horizontal="center" vertical="center"/>
    </xf>
    <xf numFmtId="0" fontId="8" fillId="7" borderId="0" xfId="0" applyFont="1" applyFill="1" applyBorder="1" applyAlignment="1">
      <alignment vertical="center"/>
    </xf>
    <xf numFmtId="0" fontId="0" fillId="7" borderId="0" xfId="0" applyFill="1" applyAlignment="1">
      <alignment vertical="center"/>
    </xf>
    <xf numFmtId="0" fontId="0" fillId="7" borderId="0" xfId="0" applyFill="1" applyAlignment="1">
      <alignment horizontal="right" vertical="center"/>
    </xf>
    <xf numFmtId="0" fontId="0" fillId="4" borderId="0" xfId="0" applyFill="1" applyAlignment="1">
      <alignment vertical="center"/>
    </xf>
    <xf numFmtId="0" fontId="1" fillId="7" borderId="0" xfId="0" applyFont="1" applyFill="1" applyAlignment="1">
      <alignment vertical="center"/>
    </xf>
    <xf numFmtId="0" fontId="1" fillId="4" borderId="0" xfId="0" applyFont="1" applyFill="1" applyAlignment="1">
      <alignment vertical="center"/>
    </xf>
    <xf numFmtId="164" fontId="8" fillId="6" borderId="27" xfId="0" applyNumberFormat="1" applyFont="1" applyFill="1" applyBorder="1" applyAlignment="1">
      <alignment horizontal="center" vertical="center"/>
    </xf>
    <xf numFmtId="164" fontId="8" fillId="5" borderId="22" xfId="0" applyNumberFormat="1" applyFont="1" applyFill="1" applyBorder="1" applyAlignment="1">
      <alignment horizontal="center" vertical="center"/>
    </xf>
    <xf numFmtId="164" fontId="8" fillId="5" borderId="1" xfId="0" applyNumberFormat="1" applyFont="1" applyFill="1" applyBorder="1" applyAlignment="1">
      <alignment horizontal="center" vertical="center"/>
    </xf>
    <xf numFmtId="164" fontId="8" fillId="5" borderId="17" xfId="0" applyNumberFormat="1" applyFont="1" applyFill="1" applyBorder="1" applyAlignment="1">
      <alignment horizontal="center" vertical="center"/>
    </xf>
    <xf numFmtId="165" fontId="8" fillId="5" borderId="22" xfId="0" applyNumberFormat="1" applyFont="1" applyFill="1" applyBorder="1" applyAlignment="1">
      <alignment horizontal="center" vertical="center"/>
    </xf>
    <xf numFmtId="165" fontId="8" fillId="5" borderId="1" xfId="0" applyNumberFormat="1" applyFont="1" applyFill="1" applyBorder="1" applyAlignment="1">
      <alignment horizontal="center" vertical="center"/>
    </xf>
    <xf numFmtId="164" fontId="8" fillId="6" borderId="33" xfId="0" applyNumberFormat="1" applyFont="1" applyFill="1" applyBorder="1" applyAlignment="1">
      <alignment horizontal="center" vertical="center"/>
    </xf>
    <xf numFmtId="164" fontId="8" fillId="5" borderId="23" xfId="0" applyNumberFormat="1" applyFont="1" applyFill="1" applyBorder="1" applyAlignment="1">
      <alignment horizontal="center" vertical="center"/>
    </xf>
    <xf numFmtId="164" fontId="8" fillId="5" borderId="24" xfId="0" applyNumberFormat="1" applyFont="1" applyFill="1" applyBorder="1" applyAlignment="1">
      <alignment horizontal="center" vertical="center"/>
    </xf>
    <xf numFmtId="164" fontId="8" fillId="5" borderId="25" xfId="0" applyNumberFormat="1" applyFont="1" applyFill="1" applyBorder="1" applyAlignment="1">
      <alignment horizontal="center" vertical="center"/>
    </xf>
    <xf numFmtId="0" fontId="0" fillId="7" borderId="7" xfId="0" applyFill="1" applyBorder="1" applyAlignment="1">
      <alignment vertical="center"/>
    </xf>
    <xf numFmtId="165" fontId="8" fillId="5" borderId="23" xfId="0" applyNumberFormat="1" applyFont="1" applyFill="1" applyBorder="1" applyAlignment="1">
      <alignment horizontal="center" vertical="center"/>
    </xf>
    <xf numFmtId="165" fontId="8" fillId="5" borderId="24" xfId="0" applyNumberFormat="1" applyFont="1" applyFill="1" applyBorder="1" applyAlignment="1">
      <alignment horizontal="center" vertical="center"/>
    </xf>
    <xf numFmtId="0" fontId="22" fillId="7" borderId="0" xfId="0" applyFont="1" applyFill="1" applyAlignment="1">
      <alignment horizontal="right" vertical="center"/>
    </xf>
    <xf numFmtId="0" fontId="0" fillId="7" borderId="0" xfId="0" applyFill="1" applyBorder="1" applyAlignment="1">
      <alignment vertical="center"/>
    </xf>
    <xf numFmtId="0" fontId="8" fillId="7" borderId="6" xfId="0" applyFont="1" applyFill="1" applyBorder="1" applyAlignment="1">
      <alignment vertical="center"/>
    </xf>
    <xf numFmtId="0" fontId="24" fillId="2" borderId="1" xfId="0" applyFont="1" applyFill="1" applyBorder="1" applyAlignment="1">
      <alignment horizontal="center" vertical="center"/>
    </xf>
    <xf numFmtId="164" fontId="24" fillId="2" borderId="1" xfId="0" applyNumberFormat="1" applyFont="1" applyFill="1" applyBorder="1" applyAlignment="1">
      <alignment horizontal="center" vertical="center"/>
    </xf>
    <xf numFmtId="0" fontId="24" fillId="2" borderId="1" xfId="0" applyFont="1" applyFill="1" applyBorder="1" applyAlignment="1">
      <alignment horizontal="center" vertical="center" wrapText="1"/>
    </xf>
    <xf numFmtId="0" fontId="24" fillId="2" borderId="1" xfId="0" applyFont="1" applyFill="1" applyBorder="1" applyAlignment="1">
      <alignment horizontal="left" vertical="center"/>
    </xf>
    <xf numFmtId="0" fontId="25" fillId="2" borderId="1" xfId="0" applyFont="1" applyFill="1" applyBorder="1" applyAlignment="1">
      <alignment horizontal="center" vertical="center"/>
    </xf>
    <xf numFmtId="0" fontId="25" fillId="2" borderId="1" xfId="0" applyFont="1" applyFill="1" applyBorder="1" applyAlignment="1">
      <alignment horizontal="left" vertical="center"/>
    </xf>
    <xf numFmtId="0" fontId="25" fillId="5" borderId="1" xfId="0" applyFont="1" applyFill="1" applyBorder="1" applyAlignment="1">
      <alignment horizontal="center" vertical="center"/>
    </xf>
    <xf numFmtId="0" fontId="26" fillId="5" borderId="1" xfId="0" applyFont="1" applyFill="1" applyBorder="1" applyAlignment="1">
      <alignment horizontal="center" vertical="center"/>
    </xf>
    <xf numFmtId="164" fontId="24" fillId="5" borderId="1" xfId="0" applyNumberFormat="1" applyFont="1" applyFill="1" applyBorder="1" applyAlignment="1">
      <alignment horizontal="center" vertical="center"/>
    </xf>
    <xf numFmtId="0" fontId="25" fillId="5" borderId="1" xfId="0" applyFont="1" applyFill="1" applyBorder="1" applyAlignment="1">
      <alignment horizontal="center" vertical="center" wrapText="1"/>
    </xf>
    <xf numFmtId="0" fontId="25" fillId="5" borderId="1" xfId="0" applyFont="1" applyFill="1" applyBorder="1" applyAlignment="1">
      <alignment horizontal="left" vertical="center"/>
    </xf>
    <xf numFmtId="0" fontId="25" fillId="5" borderId="1" xfId="0" applyFont="1" applyFill="1" applyBorder="1" applyAlignment="1">
      <alignment vertical="center"/>
    </xf>
    <xf numFmtId="0" fontId="25" fillId="9" borderId="1" xfId="0" applyFont="1" applyFill="1" applyBorder="1" applyAlignment="1">
      <alignment horizontal="center" vertical="center"/>
    </xf>
    <xf numFmtId="0" fontId="26" fillId="9" borderId="1" xfId="0" applyFont="1" applyFill="1" applyBorder="1" applyAlignment="1">
      <alignment horizontal="center" vertical="center"/>
    </xf>
    <xf numFmtId="164" fontId="24" fillId="9" borderId="1" xfId="0" applyNumberFormat="1" applyFont="1" applyFill="1" applyBorder="1" applyAlignment="1">
      <alignment horizontal="center" vertical="center"/>
    </xf>
    <xf numFmtId="0" fontId="25" fillId="9" borderId="1" xfId="0" applyFont="1" applyFill="1" applyBorder="1" applyAlignment="1">
      <alignment horizontal="center" vertical="center" wrapText="1"/>
    </xf>
    <xf numFmtId="0" fontId="25" fillId="9" borderId="1" xfId="0" applyFont="1" applyFill="1" applyBorder="1" applyAlignment="1">
      <alignment horizontal="left" vertical="center"/>
    </xf>
    <xf numFmtId="0" fontId="25" fillId="0" borderId="1" xfId="0" applyFont="1" applyBorder="1" applyAlignment="1">
      <alignment horizontal="center" vertical="center"/>
    </xf>
    <xf numFmtId="164" fontId="24" fillId="0" borderId="1" xfId="0" applyNumberFormat="1" applyFont="1" applyBorder="1" applyAlignment="1">
      <alignment horizontal="center" vertical="center"/>
    </xf>
    <xf numFmtId="0" fontId="25" fillId="0" borderId="1" xfId="0" applyFont="1" applyBorder="1" applyAlignment="1">
      <alignment horizontal="center" vertical="center" wrapText="1"/>
    </xf>
    <xf numFmtId="0" fontId="25" fillId="0" borderId="1" xfId="0" applyFont="1" applyBorder="1" applyAlignment="1">
      <alignment vertical="center"/>
    </xf>
    <xf numFmtId="0" fontId="25" fillId="0" borderId="1" xfId="0" applyFont="1" applyBorder="1" applyAlignment="1">
      <alignment horizontal="left" vertical="center"/>
    </xf>
    <xf numFmtId="0" fontId="19" fillId="9" borderId="1" xfId="0" applyFont="1" applyFill="1" applyBorder="1" applyAlignment="1">
      <alignment horizontal="left" vertical="center"/>
    </xf>
    <xf numFmtId="0" fontId="19" fillId="5" borderId="1" xfId="0" applyFont="1" applyFill="1" applyBorder="1" applyAlignment="1">
      <alignment horizontal="center" vertical="center"/>
    </xf>
    <xf numFmtId="0" fontId="27" fillId="5" borderId="1" xfId="0" applyFont="1" applyFill="1" applyBorder="1" applyAlignment="1">
      <alignment horizontal="center" vertical="center"/>
    </xf>
    <xf numFmtId="164" fontId="28" fillId="5" borderId="1" xfId="0" applyNumberFormat="1" applyFont="1" applyFill="1" applyBorder="1" applyAlignment="1">
      <alignment horizontal="left" vertical="center"/>
    </xf>
    <xf numFmtId="0" fontId="19" fillId="5" borderId="1" xfId="0" applyFont="1" applyFill="1" applyBorder="1" applyAlignment="1">
      <alignment horizontal="center" vertical="center" wrapText="1"/>
    </xf>
    <xf numFmtId="0" fontId="19" fillId="5" borderId="1" xfId="0" applyFont="1" applyFill="1" applyBorder="1" applyAlignment="1">
      <alignment vertical="center"/>
    </xf>
    <xf numFmtId="0" fontId="19" fillId="9" borderId="1" xfId="0" applyFont="1" applyFill="1" applyBorder="1" applyAlignment="1">
      <alignment horizontal="center" vertical="center"/>
    </xf>
    <xf numFmtId="0" fontId="27" fillId="9" borderId="1" xfId="0" applyFont="1" applyFill="1" applyBorder="1" applyAlignment="1">
      <alignment horizontal="center" vertical="center"/>
    </xf>
    <xf numFmtId="164" fontId="28" fillId="9" borderId="1" xfId="0" applyNumberFormat="1" applyFont="1" applyFill="1" applyBorder="1" applyAlignment="1">
      <alignment horizontal="left" vertical="center"/>
    </xf>
    <xf numFmtId="0" fontId="19" fillId="9" borderId="1" xfId="0" applyFont="1" applyFill="1" applyBorder="1" applyAlignment="1">
      <alignment horizontal="center" vertical="center" wrapText="1"/>
    </xf>
    <xf numFmtId="0" fontId="19" fillId="9" borderId="1" xfId="0" applyFont="1" applyFill="1" applyBorder="1" applyAlignment="1">
      <alignment vertical="center"/>
    </xf>
    <xf numFmtId="168" fontId="8" fillId="0" borderId="0" xfId="0" applyNumberFormat="1" applyFont="1" applyBorder="1" applyAlignment="1">
      <alignment horizontal="left"/>
    </xf>
    <xf numFmtId="0" fontId="35" fillId="7" borderId="0" xfId="0" applyFont="1" applyFill="1" applyAlignment="1">
      <alignment vertical="center"/>
    </xf>
    <xf numFmtId="0" fontId="35" fillId="4" borderId="0" xfId="0" applyFont="1" applyFill="1" applyAlignment="1">
      <alignment vertical="center"/>
    </xf>
    <xf numFmtId="0" fontId="25" fillId="10" borderId="1" xfId="0" applyFont="1" applyFill="1" applyBorder="1" applyAlignment="1">
      <alignment horizontal="center" vertical="center"/>
    </xf>
    <xf numFmtId="0" fontId="27" fillId="10" borderId="1" xfId="0" applyFont="1" applyFill="1" applyBorder="1" applyAlignment="1">
      <alignment horizontal="center" vertical="center"/>
    </xf>
    <xf numFmtId="164" fontId="24" fillId="10" borderId="1" xfId="0" applyNumberFormat="1" applyFont="1" applyFill="1" applyBorder="1" applyAlignment="1">
      <alignment horizontal="center" vertical="center"/>
    </xf>
    <xf numFmtId="0" fontId="25" fillId="10" borderId="1" xfId="0" applyFont="1" applyFill="1" applyBorder="1" applyAlignment="1">
      <alignment horizontal="center" vertical="center" wrapText="1"/>
    </xf>
    <xf numFmtId="0" fontId="25" fillId="10" borderId="1" xfId="0" applyFont="1" applyFill="1" applyBorder="1" applyAlignment="1">
      <alignment vertical="center"/>
    </xf>
    <xf numFmtId="0" fontId="25" fillId="10" borderId="1" xfId="0" applyFont="1" applyFill="1" applyBorder="1" applyAlignment="1">
      <alignment horizontal="left" vertical="center"/>
    </xf>
    <xf numFmtId="0" fontId="19" fillId="10" borderId="1" xfId="0" applyFont="1" applyFill="1" applyBorder="1" applyAlignment="1">
      <alignment horizontal="center" vertical="center"/>
    </xf>
    <xf numFmtId="164" fontId="28" fillId="10" borderId="1" xfId="0" applyNumberFormat="1" applyFont="1" applyFill="1" applyBorder="1" applyAlignment="1">
      <alignment horizontal="left" vertical="center"/>
    </xf>
    <xf numFmtId="0" fontId="19" fillId="10" borderId="1" xfId="0" applyFont="1" applyFill="1" applyBorder="1" applyAlignment="1">
      <alignment horizontal="center" vertical="center" wrapText="1"/>
    </xf>
    <xf numFmtId="0" fontId="19" fillId="10" borderId="1" xfId="0" applyFont="1" applyFill="1" applyBorder="1" applyAlignment="1">
      <alignment vertical="center"/>
    </xf>
    <xf numFmtId="0" fontId="19" fillId="10" borderId="1" xfId="0" applyFont="1" applyFill="1" applyBorder="1" applyAlignment="1">
      <alignment horizontal="left" vertical="center"/>
    </xf>
    <xf numFmtId="0" fontId="26" fillId="10" borderId="1" xfId="0" applyFont="1" applyFill="1" applyBorder="1" applyAlignment="1">
      <alignment horizontal="center" vertical="center"/>
    </xf>
    <xf numFmtId="0" fontId="19" fillId="10" borderId="1" xfId="0" quotePrefix="1" applyFont="1" applyFill="1" applyBorder="1" applyAlignment="1">
      <alignment vertical="center"/>
    </xf>
    <xf numFmtId="165" fontId="7" fillId="5" borderId="22" xfId="0" applyNumberFormat="1" applyFont="1" applyFill="1" applyBorder="1" applyAlignment="1">
      <alignment horizontal="center" vertical="center"/>
    </xf>
    <xf numFmtId="165" fontId="7" fillId="5" borderId="1" xfId="0" applyNumberFormat="1" applyFont="1" applyFill="1" applyBorder="1" applyAlignment="1">
      <alignment horizontal="center" vertical="center"/>
    </xf>
    <xf numFmtId="164" fontId="7" fillId="5" borderId="17" xfId="0" applyNumberFormat="1" applyFont="1" applyFill="1" applyBorder="1" applyAlignment="1">
      <alignment horizontal="center" vertical="center"/>
    </xf>
    <xf numFmtId="167" fontId="8" fillId="7" borderId="29" xfId="0" applyNumberFormat="1" applyFont="1" applyFill="1" applyBorder="1" applyAlignment="1">
      <alignment vertical="center"/>
    </xf>
    <xf numFmtId="164" fontId="7" fillId="6" borderId="27" xfId="0" applyNumberFormat="1" applyFont="1" applyFill="1" applyBorder="1" applyAlignment="1">
      <alignment horizontal="center" vertical="center"/>
    </xf>
    <xf numFmtId="164" fontId="7" fillId="5" borderId="22" xfId="0" applyNumberFormat="1" applyFont="1" applyFill="1" applyBorder="1" applyAlignment="1">
      <alignment horizontal="center" vertical="center"/>
    </xf>
    <xf numFmtId="164" fontId="7" fillId="5" borderId="1" xfId="0" applyNumberFormat="1" applyFont="1" applyFill="1" applyBorder="1" applyAlignment="1">
      <alignment horizontal="center" vertical="center"/>
    </xf>
    <xf numFmtId="0" fontId="7" fillId="7" borderId="28" xfId="0" applyFont="1" applyFill="1" applyBorder="1" applyAlignment="1">
      <alignment vertical="center"/>
    </xf>
    <xf numFmtId="0" fontId="7" fillId="7" borderId="0" xfId="0" applyFont="1" applyFill="1" applyBorder="1" applyAlignment="1">
      <alignment vertical="center"/>
    </xf>
    <xf numFmtId="167" fontId="7" fillId="7" borderId="0" xfId="0" applyNumberFormat="1" applyFont="1" applyFill="1" applyAlignment="1">
      <alignment vertical="center"/>
    </xf>
    <xf numFmtId="167" fontId="7" fillId="7" borderId="29" xfId="0" applyNumberFormat="1" applyFont="1" applyFill="1" applyBorder="1" applyAlignment="1">
      <alignment vertical="center"/>
    </xf>
    <xf numFmtId="0" fontId="7" fillId="7" borderId="29" xfId="0" applyFont="1" applyFill="1" applyBorder="1" applyAlignment="1">
      <alignment vertical="center"/>
    </xf>
    <xf numFmtId="164" fontId="7" fillId="6" borderId="33" xfId="0" applyNumberFormat="1" applyFont="1" applyFill="1" applyBorder="1" applyAlignment="1">
      <alignment horizontal="center" vertical="center"/>
    </xf>
    <xf numFmtId="164" fontId="7" fillId="5" borderId="23" xfId="0" applyNumberFormat="1" applyFont="1" applyFill="1" applyBorder="1" applyAlignment="1">
      <alignment horizontal="center" vertical="center"/>
    </xf>
    <xf numFmtId="164" fontId="7" fillId="5" borderId="24" xfId="0" applyNumberFormat="1" applyFont="1" applyFill="1" applyBorder="1" applyAlignment="1">
      <alignment horizontal="center" vertical="center"/>
    </xf>
    <xf numFmtId="164" fontId="7" fillId="5" borderId="25" xfId="0" applyNumberFormat="1" applyFont="1" applyFill="1" applyBorder="1" applyAlignment="1">
      <alignment horizontal="center" vertical="center"/>
    </xf>
    <xf numFmtId="0" fontId="7" fillId="7" borderId="5" xfId="0" applyFont="1" applyFill="1" applyBorder="1" applyAlignment="1">
      <alignment vertical="center"/>
    </xf>
    <xf numFmtId="0" fontId="7" fillId="7" borderId="6" xfId="0" applyFont="1" applyFill="1" applyBorder="1" applyAlignment="1">
      <alignment vertical="center"/>
    </xf>
    <xf numFmtId="0" fontId="7" fillId="7" borderId="7" xfId="0" applyFont="1" applyFill="1" applyBorder="1" applyAlignment="1">
      <alignment vertical="center"/>
    </xf>
    <xf numFmtId="165" fontId="7" fillId="5" borderId="23" xfId="0" applyNumberFormat="1" applyFont="1" applyFill="1" applyBorder="1" applyAlignment="1">
      <alignment horizontal="center" vertical="center"/>
    </xf>
    <xf numFmtId="165" fontId="7" fillId="5" borderId="24" xfId="0" applyNumberFormat="1" applyFont="1" applyFill="1" applyBorder="1" applyAlignment="1">
      <alignment horizontal="center" vertical="center"/>
    </xf>
    <xf numFmtId="0" fontId="19" fillId="5" borderId="1" xfId="0" quotePrefix="1" applyFont="1" applyFill="1" applyBorder="1" applyAlignment="1">
      <alignment vertical="center"/>
    </xf>
    <xf numFmtId="0" fontId="25" fillId="11" borderId="1" xfId="0" applyFont="1" applyFill="1" applyBorder="1" applyAlignment="1">
      <alignment horizontal="center" vertical="center"/>
    </xf>
    <xf numFmtId="0" fontId="26" fillId="11" borderId="1" xfId="0" applyFont="1" applyFill="1" applyBorder="1" applyAlignment="1">
      <alignment horizontal="center" vertical="center"/>
    </xf>
    <xf numFmtId="164" fontId="24" fillId="11" borderId="1" xfId="0" applyNumberFormat="1" applyFont="1" applyFill="1" applyBorder="1" applyAlignment="1">
      <alignment horizontal="center" vertical="center"/>
    </xf>
    <xf numFmtId="0" fontId="25" fillId="11" borderId="1" xfId="0" applyFont="1" applyFill="1" applyBorder="1" applyAlignment="1">
      <alignment horizontal="center" vertical="center" wrapText="1"/>
    </xf>
    <xf numFmtId="0" fontId="25" fillId="11" borderId="1" xfId="0" applyFont="1" applyFill="1" applyBorder="1" applyAlignment="1">
      <alignment vertical="center"/>
    </xf>
    <xf numFmtId="0" fontId="25" fillId="11" borderId="1" xfId="0" applyFont="1" applyFill="1" applyBorder="1" applyAlignment="1">
      <alignment horizontal="left" vertical="center"/>
    </xf>
    <xf numFmtId="0" fontId="19" fillId="11" borderId="1" xfId="0" applyFont="1" applyFill="1" applyBorder="1" applyAlignment="1">
      <alignment horizontal="center" vertical="center"/>
    </xf>
    <xf numFmtId="164" fontId="28" fillId="11" borderId="1" xfId="0" applyNumberFormat="1" applyFont="1" applyFill="1" applyBorder="1" applyAlignment="1">
      <alignment horizontal="left" vertical="center"/>
    </xf>
    <xf numFmtId="0" fontId="19" fillId="11" borderId="1" xfId="0" applyFont="1" applyFill="1" applyBorder="1" applyAlignment="1">
      <alignment horizontal="center" vertical="center" wrapText="1"/>
    </xf>
    <xf numFmtId="0" fontId="19" fillId="11" borderId="1" xfId="0" quotePrefix="1" applyFont="1" applyFill="1" applyBorder="1" applyAlignment="1">
      <alignment vertical="center"/>
    </xf>
    <xf numFmtId="0" fontId="19" fillId="11" borderId="1" xfId="0" applyFont="1" applyFill="1" applyBorder="1" applyAlignment="1">
      <alignment horizontal="left" vertical="center"/>
    </xf>
    <xf numFmtId="0" fontId="19" fillId="11" borderId="1" xfId="0" applyFont="1" applyFill="1" applyBorder="1" applyAlignment="1">
      <alignment vertical="center"/>
    </xf>
    <xf numFmtId="0" fontId="27" fillId="11" borderId="1" xfId="0" applyFont="1" applyFill="1" applyBorder="1" applyAlignment="1">
      <alignment horizontal="center" vertical="center"/>
    </xf>
    <xf numFmtId="0" fontId="24" fillId="2" borderId="1" xfId="0" applyFont="1" applyFill="1" applyBorder="1" applyAlignment="1">
      <alignment vertical="center"/>
    </xf>
    <xf numFmtId="0" fontId="25" fillId="9" borderId="1" xfId="0" applyFont="1" applyFill="1" applyBorder="1" applyAlignment="1">
      <alignment vertical="center"/>
    </xf>
    <xf numFmtId="0" fontId="25" fillId="9" borderId="1" xfId="0" applyFont="1" applyFill="1" applyBorder="1" applyAlignment="1">
      <alignment vertical="center" wrapText="1"/>
    </xf>
    <xf numFmtId="164" fontId="25" fillId="5" borderId="1" xfId="0" applyNumberFormat="1" applyFont="1" applyFill="1" applyBorder="1" applyAlignment="1">
      <alignment vertical="center"/>
    </xf>
    <xf numFmtId="164" fontId="25" fillId="2" borderId="1" xfId="0" applyNumberFormat="1" applyFont="1" applyFill="1" applyBorder="1" applyAlignment="1">
      <alignment horizontal="left" vertical="center"/>
    </xf>
    <xf numFmtId="0" fontId="25" fillId="2" borderId="1" xfId="0" applyFont="1" applyFill="1" applyBorder="1" applyAlignment="1">
      <alignment horizontal="center" vertical="center" wrapText="1"/>
    </xf>
    <xf numFmtId="0" fontId="25" fillId="2" borderId="1" xfId="0" applyFont="1" applyFill="1" applyBorder="1" applyAlignment="1">
      <alignment vertical="center"/>
    </xf>
    <xf numFmtId="0" fontId="0" fillId="12" borderId="0" xfId="0" applyFill="1" applyAlignment="1"/>
    <xf numFmtId="0" fontId="0" fillId="12" borderId="0" xfId="0" applyFill="1"/>
    <xf numFmtId="0" fontId="35" fillId="0" borderId="0" xfId="0" applyFont="1" applyFill="1" applyBorder="1"/>
    <xf numFmtId="0" fontId="8" fillId="0" borderId="0" xfId="0" applyFont="1" applyFill="1" applyBorder="1"/>
    <xf numFmtId="168" fontId="7" fillId="0" borderId="0" xfId="0" applyNumberFormat="1" applyFont="1" applyFill="1" applyBorder="1" applyAlignment="1">
      <alignment horizontal="left"/>
    </xf>
    <xf numFmtId="168" fontId="35" fillId="0" borderId="0" xfId="0" applyNumberFormat="1" applyFont="1" applyFill="1" applyBorder="1" applyAlignment="1">
      <alignment horizontal="left"/>
    </xf>
    <xf numFmtId="164" fontId="25" fillId="0" borderId="0" xfId="0" applyNumberFormat="1" applyFont="1" applyFill="1" applyBorder="1" applyAlignment="1">
      <alignment vertical="center"/>
    </xf>
    <xf numFmtId="168" fontId="0" fillId="0" borderId="0" xfId="0" applyNumberFormat="1" applyFont="1" applyFill="1" applyBorder="1" applyAlignment="1">
      <alignment horizontal="left" vertical="center"/>
    </xf>
    <xf numFmtId="0" fontId="19" fillId="0" borderId="0" xfId="0" applyFont="1" applyFill="1" applyBorder="1" applyAlignment="1">
      <alignment vertical="center"/>
    </xf>
    <xf numFmtId="166" fontId="8" fillId="5" borderId="22" xfId="0" applyNumberFormat="1" applyFont="1" applyFill="1" applyBorder="1" applyAlignment="1">
      <alignment horizontal="center" vertical="center"/>
    </xf>
    <xf numFmtId="0" fontId="8" fillId="3" borderId="47" xfId="0" applyFont="1" applyFill="1" applyBorder="1" applyAlignment="1">
      <alignment horizontal="center" vertical="center"/>
    </xf>
    <xf numFmtId="166" fontId="8" fillId="5" borderId="23" xfId="0" applyNumberFormat="1" applyFont="1" applyFill="1" applyBorder="1" applyAlignment="1">
      <alignment horizontal="center" vertical="center"/>
    </xf>
    <xf numFmtId="0" fontId="8" fillId="12" borderId="0" xfId="0" applyFont="1" applyFill="1" applyBorder="1" applyAlignment="1">
      <alignment vertical="center"/>
    </xf>
    <xf numFmtId="0" fontId="47" fillId="12" borderId="0" xfId="0" applyFont="1" applyFill="1" applyBorder="1" applyAlignment="1">
      <alignment horizontal="center" vertical="center"/>
    </xf>
    <xf numFmtId="0" fontId="0" fillId="12" borderId="0" xfId="0" applyFill="1" applyBorder="1"/>
    <xf numFmtId="0" fontId="0" fillId="12" borderId="0" xfId="0" applyFill="1" applyBorder="1" applyAlignment="1">
      <alignment horizontal="center" vertical="center"/>
    </xf>
    <xf numFmtId="170" fontId="0" fillId="12" borderId="0" xfId="0" applyNumberFormat="1" applyFill="1" applyBorder="1" applyAlignment="1">
      <alignment horizontal="center" vertical="center"/>
    </xf>
    <xf numFmtId="164" fontId="0" fillId="12" borderId="0" xfId="0" applyNumberFormat="1" applyFill="1" applyBorder="1" applyAlignment="1">
      <alignment horizontal="center" vertical="center"/>
    </xf>
    <xf numFmtId="164" fontId="8" fillId="12" borderId="0" xfId="0" applyNumberFormat="1" applyFont="1" applyFill="1" applyBorder="1" applyAlignment="1">
      <alignment vertical="center"/>
    </xf>
    <xf numFmtId="170" fontId="0" fillId="12" borderId="0" xfId="0" applyNumberFormat="1" applyFill="1" applyBorder="1" applyAlignment="1">
      <alignment horizontal="center"/>
    </xf>
    <xf numFmtId="168" fontId="0" fillId="12" borderId="0" xfId="0" applyNumberFormat="1" applyFill="1" applyBorder="1" applyAlignment="1">
      <alignment horizontal="center" vertical="center"/>
    </xf>
    <xf numFmtId="171" fontId="0" fillId="12" borderId="0" xfId="0" applyNumberFormat="1" applyFill="1" applyBorder="1" applyAlignment="1">
      <alignment horizontal="center" vertical="center"/>
    </xf>
    <xf numFmtId="2" fontId="0" fillId="12" borderId="0" xfId="0" applyNumberFormat="1" applyFill="1" applyBorder="1" applyAlignment="1">
      <alignment horizontal="center" vertical="center"/>
    </xf>
    <xf numFmtId="169" fontId="8" fillId="12" borderId="0" xfId="0" applyNumberFormat="1" applyFont="1" applyFill="1" applyBorder="1" applyAlignment="1">
      <alignment vertical="center"/>
    </xf>
    <xf numFmtId="2" fontId="19" fillId="12" borderId="0" xfId="0" applyNumberFormat="1" applyFont="1" applyFill="1" applyBorder="1" applyAlignment="1">
      <alignment horizontal="center" vertical="center"/>
    </xf>
    <xf numFmtId="170" fontId="0" fillId="12" borderId="0" xfId="0" applyNumberFormat="1" applyFill="1" applyBorder="1"/>
    <xf numFmtId="169" fontId="0" fillId="12" borderId="0" xfId="0" applyNumberFormat="1" applyFill="1" applyBorder="1" applyAlignment="1">
      <alignment horizontal="center" vertical="center"/>
    </xf>
    <xf numFmtId="169" fontId="0" fillId="12" borderId="0" xfId="0" applyNumberFormat="1" applyFill="1" applyBorder="1"/>
    <xf numFmtId="0" fontId="0" fillId="12" borderId="0" xfId="0" applyFill="1" applyBorder="1" applyAlignment="1">
      <alignment vertical="center"/>
    </xf>
    <xf numFmtId="172" fontId="0" fillId="12" borderId="0" xfId="0" applyNumberFormat="1" applyFill="1" applyBorder="1" applyAlignment="1">
      <alignment horizontal="center" vertical="center"/>
    </xf>
    <xf numFmtId="167" fontId="0" fillId="12" borderId="0" xfId="0" applyNumberFormat="1" applyFill="1" applyBorder="1" applyAlignment="1">
      <alignment horizontal="center" vertical="center"/>
    </xf>
    <xf numFmtId="172" fontId="0" fillId="12" borderId="0" xfId="0" applyNumberFormat="1" applyFill="1" applyBorder="1"/>
    <xf numFmtId="2" fontId="0" fillId="12" borderId="0" xfId="0" applyNumberFormat="1" applyFill="1" applyBorder="1" applyAlignment="1">
      <alignment horizontal="center"/>
    </xf>
    <xf numFmtId="0" fontId="49" fillId="7" borderId="0" xfId="0" applyFont="1" applyFill="1" applyBorder="1" applyAlignment="1">
      <alignment vertical="center"/>
    </xf>
    <xf numFmtId="164" fontId="50" fillId="5" borderId="1" xfId="0" applyNumberFormat="1" applyFont="1" applyFill="1" applyBorder="1" applyAlignment="1">
      <alignment horizontal="center" vertical="center"/>
    </xf>
    <xf numFmtId="164" fontId="24" fillId="13" borderId="1" xfId="0" applyNumberFormat="1" applyFont="1" applyFill="1" applyBorder="1" applyAlignment="1">
      <alignment horizontal="center" vertical="center"/>
    </xf>
    <xf numFmtId="0" fontId="25" fillId="10" borderId="1" xfId="0" quotePrefix="1" applyFont="1" applyFill="1" applyBorder="1" applyAlignment="1">
      <alignment vertical="center"/>
    </xf>
    <xf numFmtId="164" fontId="25" fillId="10" borderId="1" xfId="0" applyNumberFormat="1" applyFont="1" applyFill="1" applyBorder="1" applyAlignment="1">
      <alignment horizontal="center" vertical="center"/>
    </xf>
    <xf numFmtId="0" fontId="20" fillId="3" borderId="51" xfId="0" applyFont="1" applyFill="1" applyBorder="1" applyAlignment="1">
      <alignment horizontal="right" vertical="center"/>
    </xf>
    <xf numFmtId="0" fontId="20" fillId="2" borderId="26" xfId="0" applyFont="1" applyFill="1" applyBorder="1" applyAlignment="1">
      <alignment horizontal="right" vertical="center"/>
    </xf>
    <xf numFmtId="0" fontId="20" fillId="3" borderId="27" xfId="0" applyFont="1" applyFill="1" applyBorder="1" applyAlignment="1">
      <alignment horizontal="right" vertical="center"/>
    </xf>
    <xf numFmtId="0" fontId="32" fillId="3" borderId="38" xfId="0" applyFont="1" applyFill="1" applyBorder="1" applyAlignment="1">
      <alignment vertical="center" wrapText="1"/>
    </xf>
    <xf numFmtId="164" fontId="33" fillId="3" borderId="52" xfId="0" applyNumberFormat="1" applyFont="1" applyFill="1" applyBorder="1" applyAlignment="1">
      <alignment horizontal="left" vertical="center"/>
    </xf>
    <xf numFmtId="164" fontId="33" fillId="3" borderId="41" xfId="0" applyNumberFormat="1" applyFont="1" applyFill="1" applyBorder="1" applyAlignment="1">
      <alignment horizontal="left" vertical="center"/>
    </xf>
    <xf numFmtId="0" fontId="32" fillId="3" borderId="43" xfId="0" applyFont="1" applyFill="1" applyBorder="1" applyAlignment="1">
      <alignment vertical="center" wrapText="1"/>
    </xf>
    <xf numFmtId="0" fontId="20" fillId="2" borderId="37" xfId="0" applyFont="1" applyFill="1" applyBorder="1" applyAlignment="1">
      <alignment horizontal="right" vertical="center"/>
    </xf>
    <xf numFmtId="0" fontId="20" fillId="3" borderId="38" xfId="0" applyFont="1" applyFill="1" applyBorder="1" applyAlignment="1">
      <alignment horizontal="right" vertical="center"/>
    </xf>
    <xf numFmtId="0" fontId="20" fillId="3" borderId="5" xfId="0" applyFont="1" applyFill="1" applyBorder="1" applyAlignment="1">
      <alignment horizontal="right" vertical="center"/>
    </xf>
    <xf numFmtId="166" fontId="8" fillId="8" borderId="10" xfId="0" applyNumberFormat="1" applyFont="1" applyFill="1" applyBorder="1" applyAlignment="1">
      <alignment horizontal="left" vertical="center"/>
    </xf>
    <xf numFmtId="166" fontId="8" fillId="8" borderId="7" xfId="0" applyNumberFormat="1" applyFont="1" applyFill="1" applyBorder="1" applyAlignment="1">
      <alignment horizontal="left" vertical="center"/>
    </xf>
    <xf numFmtId="0" fontId="20" fillId="2" borderId="2" xfId="0" applyFont="1" applyFill="1" applyBorder="1" applyAlignment="1">
      <alignment horizontal="right" vertical="center"/>
    </xf>
    <xf numFmtId="0" fontId="20" fillId="3" borderId="2" xfId="0" applyFont="1" applyFill="1" applyBorder="1" applyAlignment="1">
      <alignment horizontal="right" vertical="center"/>
    </xf>
    <xf numFmtId="0" fontId="20" fillId="6" borderId="2" xfId="0" applyFont="1" applyFill="1" applyBorder="1" applyAlignment="1">
      <alignment horizontal="right" vertical="center"/>
    </xf>
    <xf numFmtId="0" fontId="6" fillId="3" borderId="65" xfId="0" applyFont="1" applyFill="1" applyBorder="1" applyAlignment="1">
      <alignment vertical="center"/>
    </xf>
    <xf numFmtId="166" fontId="8" fillId="8" borderId="57" xfId="0" applyNumberFormat="1" applyFont="1" applyFill="1" applyBorder="1" applyAlignment="1">
      <alignment horizontal="left" vertical="center"/>
    </xf>
    <xf numFmtId="166" fontId="8" fillId="8" borderId="66" xfId="0" applyNumberFormat="1" applyFont="1" applyFill="1" applyBorder="1" applyAlignment="1">
      <alignment horizontal="left" vertical="center"/>
    </xf>
    <xf numFmtId="164" fontId="33" fillId="2" borderId="53" xfId="0" applyNumberFormat="1" applyFont="1" applyFill="1" applyBorder="1" applyAlignment="1">
      <alignment horizontal="left" vertical="center" wrapText="1"/>
    </xf>
    <xf numFmtId="164" fontId="33" fillId="3" borderId="42" xfId="0" applyNumberFormat="1" applyFont="1" applyFill="1" applyBorder="1" applyAlignment="1">
      <alignment horizontal="left" vertical="center" wrapText="1"/>
    </xf>
    <xf numFmtId="0" fontId="32" fillId="3" borderId="63" xfId="0" applyFont="1" applyFill="1" applyBorder="1" applyAlignment="1">
      <alignment vertical="center" wrapText="1"/>
    </xf>
    <xf numFmtId="0" fontId="33" fillId="3" borderId="56" xfId="0" applyFont="1" applyFill="1" applyBorder="1" applyAlignment="1">
      <alignment horizontal="left" vertical="center"/>
    </xf>
    <xf numFmtId="0" fontId="33" fillId="3" borderId="64" xfId="0" applyFont="1" applyFill="1" applyBorder="1" applyAlignment="1">
      <alignment horizontal="left" vertical="center"/>
    </xf>
    <xf numFmtId="0" fontId="32" fillId="3" borderId="61" xfId="0" applyFont="1" applyFill="1" applyBorder="1" applyAlignment="1">
      <alignment vertical="center"/>
    </xf>
    <xf numFmtId="168" fontId="33" fillId="2" borderId="55" xfId="0" applyNumberFormat="1" applyFont="1" applyFill="1" applyBorder="1" applyAlignment="1">
      <alignment horizontal="left" vertical="center"/>
    </xf>
    <xf numFmtId="168" fontId="33" fillId="2" borderId="62" xfId="0" applyNumberFormat="1" applyFont="1" applyFill="1" applyBorder="1" applyAlignment="1">
      <alignment horizontal="left" vertical="center"/>
    </xf>
    <xf numFmtId="0" fontId="32" fillId="3" borderId="63" xfId="0" applyFont="1" applyFill="1" applyBorder="1" applyAlignment="1">
      <alignment vertical="center"/>
    </xf>
    <xf numFmtId="0" fontId="33" fillId="3" borderId="56" xfId="0" applyFont="1" applyFill="1" applyBorder="1" applyAlignment="1">
      <alignment horizontal="left" vertical="center" wrapText="1"/>
    </xf>
    <xf numFmtId="0" fontId="33" fillId="3" borderId="64" xfId="0" applyFont="1" applyFill="1" applyBorder="1" applyAlignment="1">
      <alignment horizontal="left" vertical="center" wrapText="1"/>
    </xf>
    <xf numFmtId="0" fontId="52" fillId="3" borderId="2" xfId="0" applyFont="1" applyFill="1" applyBorder="1" applyAlignment="1">
      <alignment vertical="center"/>
    </xf>
    <xf numFmtId="0" fontId="52" fillId="3" borderId="5" xfId="0" applyFont="1" applyFill="1" applyBorder="1" applyAlignment="1">
      <alignment vertical="center"/>
    </xf>
    <xf numFmtId="0" fontId="53" fillId="3" borderId="59" xfId="0" applyFont="1" applyFill="1" applyBorder="1" applyAlignment="1">
      <alignment vertical="center"/>
    </xf>
    <xf numFmtId="0" fontId="55" fillId="3" borderId="61" xfId="0" applyFont="1" applyFill="1" applyBorder="1" applyAlignment="1">
      <alignment vertical="center" wrapText="1"/>
    </xf>
    <xf numFmtId="0" fontId="55" fillId="3" borderId="38" xfId="0" applyFont="1" applyFill="1" applyBorder="1" applyAlignment="1">
      <alignment vertical="center" wrapText="1"/>
    </xf>
    <xf numFmtId="0" fontId="55" fillId="3" borderId="63" xfId="0" applyFont="1" applyFill="1" applyBorder="1" applyAlignment="1">
      <alignment vertical="center"/>
    </xf>
    <xf numFmtId="164" fontId="57" fillId="3" borderId="52" xfId="0" applyNumberFormat="1" applyFont="1" applyFill="1" applyBorder="1" applyAlignment="1">
      <alignment horizontal="left" vertical="center"/>
    </xf>
    <xf numFmtId="164" fontId="57" fillId="3" borderId="41" xfId="0" applyNumberFormat="1" applyFont="1" applyFill="1" applyBorder="1" applyAlignment="1">
      <alignment vertical="center"/>
    </xf>
    <xf numFmtId="0" fontId="52" fillId="3" borderId="30" xfId="0" applyFont="1" applyFill="1" applyBorder="1" applyAlignment="1">
      <alignment vertical="center"/>
    </xf>
    <xf numFmtId="164" fontId="57" fillId="2" borderId="52" xfId="0" applyNumberFormat="1" applyFont="1" applyFill="1" applyBorder="1" applyAlignment="1">
      <alignment horizontal="left" vertical="center"/>
    </xf>
    <xf numFmtId="164" fontId="57" fillId="3" borderId="41" xfId="0" applyNumberFormat="1" applyFont="1" applyFill="1" applyBorder="1" applyAlignment="1">
      <alignment horizontal="left" vertical="center" wrapText="1"/>
    </xf>
    <xf numFmtId="164" fontId="57" fillId="3" borderId="41" xfId="0" applyNumberFormat="1" applyFont="1" applyFill="1" applyBorder="1" applyAlignment="1">
      <alignment horizontal="left" vertical="center"/>
    </xf>
    <xf numFmtId="0" fontId="55" fillId="3" borderId="67" xfId="0" applyFont="1" applyFill="1" applyBorder="1" applyAlignment="1">
      <alignment vertical="center"/>
    </xf>
    <xf numFmtId="0" fontId="57" fillId="3" borderId="68" xfId="0" applyFont="1" applyFill="1" applyBorder="1" applyAlignment="1">
      <alignment horizontal="left" vertical="center"/>
    </xf>
    <xf numFmtId="0" fontId="57" fillId="3" borderId="69" xfId="0" applyFont="1" applyFill="1" applyBorder="1" applyAlignment="1">
      <alignment horizontal="left" vertical="center"/>
    </xf>
    <xf numFmtId="0" fontId="61" fillId="3" borderId="61" xfId="0" applyFont="1" applyFill="1" applyBorder="1" applyAlignment="1">
      <alignment vertical="center"/>
    </xf>
    <xf numFmtId="168" fontId="64" fillId="2" borderId="55" xfId="0" applyNumberFormat="1" applyFont="1" applyFill="1" applyBorder="1" applyAlignment="1">
      <alignment horizontal="left" vertical="center"/>
    </xf>
    <xf numFmtId="168" fontId="64" fillId="2" borderId="62" xfId="0" applyNumberFormat="1" applyFont="1" applyFill="1" applyBorder="1" applyAlignment="1">
      <alignment horizontal="left" vertical="center"/>
    </xf>
    <xf numFmtId="0" fontId="61" fillId="3" borderId="63" xfId="0" applyFont="1" applyFill="1" applyBorder="1" applyAlignment="1">
      <alignment vertical="center"/>
    </xf>
    <xf numFmtId="0" fontId="64" fillId="3" borderId="56" xfId="0" applyFont="1" applyFill="1" applyBorder="1" applyAlignment="1">
      <alignment horizontal="left" vertical="center" wrapText="1"/>
    </xf>
    <xf numFmtId="0" fontId="64" fillId="3" borderId="64" xfId="0" applyFont="1" applyFill="1" applyBorder="1" applyAlignment="1">
      <alignment horizontal="left" vertical="center" wrapText="1"/>
    </xf>
    <xf numFmtId="0" fontId="65" fillId="3" borderId="61" xfId="0" applyFont="1" applyFill="1" applyBorder="1" applyAlignment="1">
      <alignment vertical="center" wrapText="1"/>
    </xf>
    <xf numFmtId="0" fontId="65" fillId="3" borderId="38" xfId="0" applyFont="1" applyFill="1" applyBorder="1" applyAlignment="1">
      <alignment vertical="center" wrapText="1"/>
    </xf>
    <xf numFmtId="164" fontId="68" fillId="3" borderId="52" xfId="0" applyNumberFormat="1" applyFont="1" applyFill="1" applyBorder="1" applyAlignment="1">
      <alignment horizontal="left" vertical="center"/>
    </xf>
    <xf numFmtId="0" fontId="65" fillId="3" borderId="63" xfId="0" applyFont="1" applyFill="1" applyBorder="1" applyAlignment="1">
      <alignment vertical="center"/>
    </xf>
    <xf numFmtId="0" fontId="61" fillId="3" borderId="61" xfId="0" applyFont="1" applyFill="1" applyBorder="1" applyAlignment="1">
      <alignment vertical="center" wrapText="1"/>
    </xf>
    <xf numFmtId="164" fontId="64" fillId="2" borderId="55" xfId="0" applyNumberFormat="1" applyFont="1" applyFill="1" applyBorder="1" applyAlignment="1">
      <alignment horizontal="left" vertical="center"/>
    </xf>
    <xf numFmtId="164" fontId="64" fillId="2" borderId="62" xfId="0" applyNumberFormat="1" applyFont="1" applyFill="1" applyBorder="1" applyAlignment="1">
      <alignment horizontal="left" vertical="center"/>
    </xf>
    <xf numFmtId="0" fontId="61" fillId="3" borderId="38" xfId="0" applyFont="1" applyFill="1" applyBorder="1" applyAlignment="1">
      <alignment vertical="center" wrapText="1"/>
    </xf>
    <xf numFmtId="164" fontId="64" fillId="3" borderId="52" xfId="0" applyNumberFormat="1" applyFont="1" applyFill="1" applyBorder="1" applyAlignment="1">
      <alignment horizontal="left" vertical="center"/>
    </xf>
    <xf numFmtId="164" fontId="64" fillId="3" borderId="41" xfId="0" applyNumberFormat="1" applyFont="1" applyFill="1" applyBorder="1" applyAlignment="1">
      <alignment horizontal="left" vertical="center"/>
    </xf>
    <xf numFmtId="0" fontId="64" fillId="3" borderId="56" xfId="0" applyFont="1" applyFill="1" applyBorder="1" applyAlignment="1">
      <alignment horizontal="left" vertical="center"/>
    </xf>
    <xf numFmtId="0" fontId="64" fillId="3" borderId="64" xfId="0" applyFont="1" applyFill="1" applyBorder="1" applyAlignment="1">
      <alignment horizontal="left" vertical="center"/>
    </xf>
    <xf numFmtId="164" fontId="68" fillId="2" borderId="55" xfId="0" applyNumberFormat="1" applyFont="1" applyFill="1" applyBorder="1" applyAlignment="1">
      <alignment horizontal="left" vertical="center"/>
    </xf>
    <xf numFmtId="164" fontId="68" fillId="2" borderId="62" xfId="0" applyNumberFormat="1" applyFont="1" applyFill="1" applyBorder="1" applyAlignment="1">
      <alignment horizontal="left" vertical="center"/>
    </xf>
    <xf numFmtId="164" fontId="68" fillId="3" borderId="41" xfId="0" applyNumberFormat="1" applyFont="1" applyFill="1" applyBorder="1" applyAlignment="1">
      <alignment horizontal="left" vertical="center"/>
    </xf>
    <xf numFmtId="0" fontId="68" fillId="3" borderId="56" xfId="0" applyFont="1" applyFill="1" applyBorder="1" applyAlignment="1">
      <alignment horizontal="left" vertical="center"/>
    </xf>
    <xf numFmtId="0" fontId="68" fillId="3" borderId="64" xfId="0" applyFont="1" applyFill="1" applyBorder="1" applyAlignment="1">
      <alignment horizontal="left" vertical="center"/>
    </xf>
    <xf numFmtId="0" fontId="58" fillId="3" borderId="61" xfId="0" applyFont="1" applyFill="1" applyBorder="1" applyAlignment="1">
      <alignment vertical="center"/>
    </xf>
    <xf numFmtId="168" fontId="59" fillId="2" borderId="55" xfId="0" applyNumberFormat="1" applyFont="1" applyFill="1" applyBorder="1" applyAlignment="1">
      <alignment horizontal="left" vertical="center"/>
    </xf>
    <xf numFmtId="168" fontId="59" fillId="2" borderId="62" xfId="0" applyNumberFormat="1" applyFont="1" applyFill="1" applyBorder="1" applyAlignment="1">
      <alignment horizontal="left" vertical="center"/>
    </xf>
    <xf numFmtId="0" fontId="58" fillId="3" borderId="63" xfId="0" applyFont="1" applyFill="1" applyBorder="1" applyAlignment="1">
      <alignment vertical="center"/>
    </xf>
    <xf numFmtId="0" fontId="59" fillId="3" borderId="56" xfId="0" applyFont="1" applyFill="1" applyBorder="1" applyAlignment="1">
      <alignment horizontal="left" vertical="center" wrapText="1"/>
    </xf>
    <xf numFmtId="0" fontId="59" fillId="3" borderId="64" xfId="0" applyFont="1" applyFill="1" applyBorder="1" applyAlignment="1">
      <alignment horizontal="left" vertical="center" wrapText="1"/>
    </xf>
    <xf numFmtId="164" fontId="25" fillId="5" borderId="1" xfId="0" applyNumberFormat="1" applyFont="1" applyFill="1" applyBorder="1" applyAlignment="1">
      <alignment horizontal="center" vertical="center"/>
    </xf>
    <xf numFmtId="164" fontId="19" fillId="5" borderId="1" xfId="0" applyNumberFormat="1" applyFont="1" applyFill="1" applyBorder="1" applyAlignment="1">
      <alignment horizontal="center" vertical="center"/>
    </xf>
    <xf numFmtId="164" fontId="25" fillId="9" borderId="1" xfId="0" applyNumberFormat="1" applyFont="1" applyFill="1" applyBorder="1" applyAlignment="1">
      <alignment horizontal="center" vertical="center"/>
    </xf>
    <xf numFmtId="164" fontId="19" fillId="9" borderId="1" xfId="0" applyNumberFormat="1" applyFont="1" applyFill="1" applyBorder="1" applyAlignment="1">
      <alignment horizontal="center" vertical="center"/>
    </xf>
    <xf numFmtId="164" fontId="25" fillId="13" borderId="1" xfId="0" applyNumberFormat="1" applyFont="1" applyFill="1" applyBorder="1" applyAlignment="1">
      <alignment horizontal="center" vertical="center"/>
    </xf>
    <xf numFmtId="164" fontId="19" fillId="10" borderId="1" xfId="0" applyNumberFormat="1" applyFont="1" applyFill="1" applyBorder="1" applyAlignment="1">
      <alignment horizontal="left" vertical="center"/>
    </xf>
    <xf numFmtId="164" fontId="25" fillId="11" borderId="1" xfId="0" applyNumberFormat="1" applyFont="1" applyFill="1" applyBorder="1" applyAlignment="1">
      <alignment horizontal="center" vertical="center"/>
    </xf>
    <xf numFmtId="164" fontId="25" fillId="0" borderId="1" xfId="0" applyNumberFormat="1" applyFont="1" applyBorder="1" applyAlignment="1">
      <alignment horizontal="center" vertical="center"/>
    </xf>
    <xf numFmtId="164" fontId="24" fillId="2" borderId="1" xfId="0" applyNumberFormat="1" applyFont="1" applyFill="1" applyBorder="1" applyAlignment="1">
      <alignment horizontal="left" vertical="center"/>
    </xf>
    <xf numFmtId="164" fontId="25" fillId="10" borderId="1" xfId="0" applyNumberFormat="1" applyFont="1" applyFill="1" applyBorder="1" applyAlignment="1">
      <alignment horizontal="center" vertical="center" wrapText="1"/>
    </xf>
    <xf numFmtId="164" fontId="19" fillId="10" borderId="1" xfId="0" applyNumberFormat="1" applyFont="1" applyFill="1" applyBorder="1" applyAlignment="1">
      <alignment horizontal="center" vertical="center" wrapText="1"/>
    </xf>
    <xf numFmtId="164" fontId="19" fillId="5" borderId="1" xfId="0" applyNumberFormat="1" applyFont="1" applyFill="1" applyBorder="1" applyAlignment="1">
      <alignment horizontal="center" vertical="center" wrapText="1"/>
    </xf>
    <xf numFmtId="164" fontId="19" fillId="11" borderId="1" xfId="0" applyNumberFormat="1" applyFont="1" applyFill="1" applyBorder="1" applyAlignment="1">
      <alignment horizontal="center" vertical="center" wrapText="1"/>
    </xf>
    <xf numFmtId="0" fontId="0" fillId="16" borderId="28" xfId="0" applyFill="1" applyBorder="1" applyAlignment="1"/>
    <xf numFmtId="0" fontId="0" fillId="16" borderId="0" xfId="0" applyFill="1" applyBorder="1" applyAlignment="1"/>
    <xf numFmtId="0" fontId="0" fillId="16" borderId="29" xfId="0" applyFill="1" applyBorder="1" applyAlignment="1"/>
    <xf numFmtId="0" fontId="0" fillId="16" borderId="5" xfId="0" applyFill="1" applyBorder="1" applyAlignment="1"/>
    <xf numFmtId="0" fontId="0" fillId="16" borderId="6" xfId="0" applyFill="1" applyBorder="1" applyAlignment="1"/>
    <xf numFmtId="0" fontId="0" fillId="16" borderId="7" xfId="0" applyFill="1" applyBorder="1" applyAlignment="1"/>
    <xf numFmtId="0" fontId="30" fillId="17" borderId="30" xfId="0" applyFont="1" applyFill="1" applyBorder="1" applyAlignment="1">
      <alignment horizontal="center"/>
    </xf>
    <xf numFmtId="0" fontId="30" fillId="17" borderId="16" xfId="0" applyFont="1" applyFill="1" applyBorder="1" applyAlignment="1">
      <alignment horizontal="center"/>
    </xf>
    <xf numFmtId="0" fontId="30" fillId="17" borderId="40" xfId="0" applyFont="1" applyFill="1" applyBorder="1" applyAlignment="1">
      <alignment horizontal="center"/>
    </xf>
    <xf numFmtId="0" fontId="29" fillId="17" borderId="28" xfId="0" applyFont="1" applyFill="1" applyBorder="1" applyAlignment="1">
      <alignment horizontal="center"/>
    </xf>
    <xf numFmtId="0" fontId="29" fillId="17" borderId="0" xfId="0" applyFont="1" applyFill="1" applyBorder="1" applyAlignment="1">
      <alignment horizontal="center"/>
    </xf>
    <xf numFmtId="0" fontId="29" fillId="17" borderId="29" xfId="0" applyFont="1" applyFill="1" applyBorder="1" applyAlignment="1">
      <alignment horizontal="center"/>
    </xf>
    <xf numFmtId="0" fontId="1" fillId="0" borderId="28" xfId="0" applyFont="1" applyFill="1" applyBorder="1" applyAlignment="1">
      <alignment horizontal="center" wrapText="1"/>
    </xf>
    <xf numFmtId="0" fontId="1" fillId="0" borderId="0" xfId="0" applyFont="1" applyFill="1" applyBorder="1" applyAlignment="1">
      <alignment horizontal="center" wrapText="1"/>
    </xf>
    <xf numFmtId="0" fontId="1" fillId="0" borderId="29" xfId="0" applyFont="1" applyFill="1" applyBorder="1" applyAlignment="1">
      <alignment horizontal="center" wrapText="1"/>
    </xf>
    <xf numFmtId="0" fontId="29" fillId="17" borderId="28" xfId="0" applyFont="1" applyFill="1" applyBorder="1" applyAlignment="1">
      <alignment horizontal="center" vertical="center"/>
    </xf>
    <xf numFmtId="0" fontId="29" fillId="17" borderId="0" xfId="0" applyFont="1" applyFill="1" applyBorder="1" applyAlignment="1">
      <alignment horizontal="center" vertical="center"/>
    </xf>
    <xf numFmtId="0" fontId="29" fillId="17" borderId="29" xfId="0" applyFont="1" applyFill="1" applyBorder="1" applyAlignment="1">
      <alignment horizontal="center" vertical="center"/>
    </xf>
    <xf numFmtId="0" fontId="29" fillId="17" borderId="5" xfId="0" applyFont="1" applyFill="1" applyBorder="1" applyAlignment="1">
      <alignment horizontal="center" vertical="center"/>
    </xf>
    <xf numFmtId="0" fontId="29" fillId="17" borderId="6" xfId="0" applyFont="1" applyFill="1" applyBorder="1" applyAlignment="1">
      <alignment horizontal="center" vertical="center"/>
    </xf>
    <xf numFmtId="0" fontId="29" fillId="17" borderId="7" xfId="0" applyFont="1" applyFill="1" applyBorder="1" applyAlignment="1">
      <alignment horizontal="center" vertical="center"/>
    </xf>
    <xf numFmtId="0" fontId="76" fillId="15" borderId="28" xfId="0" applyFont="1" applyFill="1" applyBorder="1" applyAlignment="1">
      <alignment horizontal="left" vertical="top" wrapText="1"/>
    </xf>
    <xf numFmtId="0" fontId="76" fillId="15" borderId="0" xfId="0" applyFont="1" applyFill="1" applyBorder="1" applyAlignment="1">
      <alignment horizontal="left" vertical="top" wrapText="1"/>
    </xf>
    <xf numFmtId="0" fontId="76" fillId="15" borderId="29" xfId="0" applyFont="1" applyFill="1" applyBorder="1" applyAlignment="1">
      <alignment horizontal="left" vertical="top" wrapText="1"/>
    </xf>
    <xf numFmtId="0" fontId="30" fillId="17" borderId="30" xfId="0" applyFont="1" applyFill="1" applyBorder="1" applyAlignment="1">
      <alignment horizontal="center" vertical="center"/>
    </xf>
    <xf numFmtId="0" fontId="30" fillId="17" borderId="16" xfId="0" applyFont="1" applyFill="1" applyBorder="1" applyAlignment="1">
      <alignment horizontal="center" vertical="center"/>
    </xf>
    <xf numFmtId="0" fontId="30" fillId="17" borderId="40" xfId="0" applyFont="1" applyFill="1" applyBorder="1" applyAlignment="1">
      <alignment horizontal="center" vertical="center"/>
    </xf>
    <xf numFmtId="0" fontId="8" fillId="3" borderId="38" xfId="0" applyFont="1" applyFill="1" applyBorder="1" applyAlignment="1">
      <alignment horizontal="right" vertical="center"/>
    </xf>
    <xf numFmtId="0" fontId="8" fillId="3" borderId="14" xfId="0" applyFont="1" applyFill="1" applyBorder="1" applyAlignment="1">
      <alignment horizontal="right" vertical="center"/>
    </xf>
    <xf numFmtId="0" fontId="8" fillId="3" borderId="15" xfId="0" applyFont="1" applyFill="1" applyBorder="1" applyAlignment="1">
      <alignment horizontal="right" vertical="center"/>
    </xf>
    <xf numFmtId="0" fontId="54" fillId="3" borderId="58" xfId="0" applyFont="1" applyFill="1" applyBorder="1" applyAlignment="1">
      <alignment horizontal="left" vertical="center"/>
    </xf>
    <xf numFmtId="0" fontId="54" fillId="3" borderId="60" xfId="0" applyFont="1" applyFill="1" applyBorder="1" applyAlignment="1">
      <alignment horizontal="left" vertical="center"/>
    </xf>
    <xf numFmtId="0" fontId="8" fillId="7" borderId="16" xfId="0" applyFont="1" applyFill="1" applyBorder="1" applyAlignment="1">
      <alignment horizontal="center" vertical="center"/>
    </xf>
    <xf numFmtId="0" fontId="8" fillId="7" borderId="0" xfId="0" applyFont="1" applyFill="1" applyBorder="1" applyAlignment="1">
      <alignment horizontal="center" vertical="center"/>
    </xf>
    <xf numFmtId="0" fontId="8" fillId="7" borderId="6" xfId="0" applyFont="1" applyFill="1" applyBorder="1" applyAlignment="1">
      <alignment horizontal="center" vertical="center"/>
    </xf>
    <xf numFmtId="0" fontId="4" fillId="3" borderId="2" xfId="0" applyFont="1" applyFill="1" applyBorder="1" applyAlignment="1">
      <alignment horizontal="center" vertical="center"/>
    </xf>
    <xf numFmtId="0" fontId="4" fillId="3" borderId="16" xfId="0" applyFont="1" applyFill="1" applyBorder="1" applyAlignment="1">
      <alignment horizontal="center" vertical="center"/>
    </xf>
    <xf numFmtId="0" fontId="4" fillId="3" borderId="3" xfId="0" applyFont="1" applyFill="1" applyBorder="1" applyAlignment="1">
      <alignment horizontal="center" vertical="center"/>
    </xf>
    <xf numFmtId="0" fontId="6" fillId="3" borderId="37" xfId="0" applyFont="1" applyFill="1" applyBorder="1" applyAlignment="1">
      <alignment horizontal="center" vertical="center"/>
    </xf>
    <xf numFmtId="0" fontId="6" fillId="3" borderId="34" xfId="0" applyFont="1" applyFill="1" applyBorder="1" applyAlignment="1">
      <alignment horizontal="center" vertical="center"/>
    </xf>
    <xf numFmtId="0" fontId="6" fillId="3" borderId="46" xfId="0" applyFont="1" applyFill="1" applyBorder="1" applyAlignment="1">
      <alignment horizontal="center" vertical="center"/>
    </xf>
    <xf numFmtId="0" fontId="8" fillId="3" borderId="39" xfId="0" applyFont="1" applyFill="1" applyBorder="1" applyAlignment="1">
      <alignment horizontal="right" vertical="center"/>
    </xf>
    <xf numFmtId="0" fontId="8" fillId="3" borderId="35" xfId="0" applyFont="1" applyFill="1" applyBorder="1" applyAlignment="1">
      <alignment horizontal="right" vertical="center"/>
    </xf>
    <xf numFmtId="0" fontId="8" fillId="3" borderId="36" xfId="0" applyFont="1" applyFill="1" applyBorder="1" applyAlignment="1">
      <alignment horizontal="right" vertical="center"/>
    </xf>
    <xf numFmtId="0" fontId="4" fillId="3" borderId="4" xfId="0" applyFont="1" applyFill="1" applyBorder="1" applyAlignment="1">
      <alignment horizontal="center" vertical="center"/>
    </xf>
    <xf numFmtId="0" fontId="48" fillId="14" borderId="30" xfId="0" applyFont="1" applyFill="1" applyBorder="1" applyAlignment="1">
      <alignment horizontal="center" vertical="center" textRotation="90"/>
    </xf>
    <xf numFmtId="0" fontId="48" fillId="14" borderId="16" xfId="0" applyFont="1" applyFill="1" applyBorder="1" applyAlignment="1">
      <alignment horizontal="center" vertical="center" textRotation="90"/>
    </xf>
    <xf numFmtId="0" fontId="48" fillId="14" borderId="28" xfId="0" applyFont="1" applyFill="1" applyBorder="1" applyAlignment="1">
      <alignment horizontal="center" vertical="center" textRotation="90"/>
    </xf>
    <xf numFmtId="0" fontId="48" fillId="14" borderId="29" xfId="0" applyFont="1" applyFill="1" applyBorder="1" applyAlignment="1">
      <alignment horizontal="center" vertical="center" textRotation="90"/>
    </xf>
    <xf numFmtId="0" fontId="48" fillId="14" borderId="5" xfId="0" applyFont="1" applyFill="1" applyBorder="1" applyAlignment="1">
      <alignment horizontal="center" vertical="center" textRotation="90"/>
    </xf>
    <xf numFmtId="0" fontId="48" fillId="14" borderId="7" xfId="0" applyFont="1" applyFill="1" applyBorder="1" applyAlignment="1">
      <alignment horizontal="center" vertical="center" textRotation="90"/>
    </xf>
    <xf numFmtId="0" fontId="6" fillId="3" borderId="19" xfId="0" applyFont="1" applyFill="1" applyBorder="1" applyAlignment="1">
      <alignment horizontal="center" vertical="center"/>
    </xf>
    <xf numFmtId="0" fontId="6" fillId="3" borderId="20" xfId="0" applyFont="1" applyFill="1" applyBorder="1" applyAlignment="1">
      <alignment horizontal="center" vertical="center"/>
    </xf>
    <xf numFmtId="0" fontId="6" fillId="3" borderId="21" xfId="0" applyFont="1" applyFill="1" applyBorder="1" applyAlignment="1">
      <alignment horizontal="center" vertical="center"/>
    </xf>
    <xf numFmtId="0" fontId="57" fillId="3" borderId="56" xfId="0" applyFont="1" applyFill="1" applyBorder="1" applyAlignment="1">
      <alignment horizontal="left" vertical="center"/>
    </xf>
    <xf numFmtId="0" fontId="57" fillId="3" borderId="64" xfId="0" applyFont="1" applyFill="1" applyBorder="1" applyAlignment="1">
      <alignment horizontal="left" vertical="center"/>
    </xf>
    <xf numFmtId="0" fontId="52" fillId="3" borderId="9" xfId="0" applyFont="1" applyFill="1" applyBorder="1" applyAlignment="1">
      <alignment horizontal="left" vertical="center" wrapText="1"/>
    </xf>
    <xf numFmtId="0" fontId="52" fillId="3" borderId="4" xfId="0" applyFont="1" applyFill="1" applyBorder="1" applyAlignment="1">
      <alignment horizontal="left" vertical="center" wrapText="1"/>
    </xf>
    <xf numFmtId="0" fontId="52" fillId="2" borderId="9" xfId="0" applyFont="1" applyFill="1" applyBorder="1" applyAlignment="1">
      <alignment horizontal="left" vertical="center"/>
    </xf>
    <xf numFmtId="0" fontId="52" fillId="2" borderId="4" xfId="0" applyFont="1" applyFill="1" applyBorder="1" applyAlignment="1">
      <alignment horizontal="left" vertical="center"/>
    </xf>
    <xf numFmtId="164" fontId="57" fillId="2" borderId="55" xfId="0" applyNumberFormat="1" applyFont="1" applyFill="1" applyBorder="1" applyAlignment="1">
      <alignment horizontal="left" vertical="center"/>
    </xf>
    <xf numFmtId="164" fontId="57" fillId="2" borderId="62" xfId="0" applyNumberFormat="1" applyFont="1" applyFill="1" applyBorder="1" applyAlignment="1">
      <alignment horizontal="left" vertical="center"/>
    </xf>
    <xf numFmtId="164" fontId="57" fillId="3" borderId="52" xfId="0" applyNumberFormat="1" applyFont="1" applyFill="1" applyBorder="1" applyAlignment="1">
      <alignment horizontal="left" vertical="center"/>
    </xf>
    <xf numFmtId="164" fontId="57" fillId="3" borderId="41" xfId="0" applyNumberFormat="1" applyFont="1" applyFill="1" applyBorder="1" applyAlignment="1">
      <alignment horizontal="left" vertical="center"/>
    </xf>
    <xf numFmtId="0" fontId="6" fillId="3" borderId="45" xfId="0" applyFont="1" applyFill="1" applyBorder="1" applyAlignment="1">
      <alignment horizontal="right" vertical="center"/>
    </xf>
    <xf numFmtId="0" fontId="6" fillId="3" borderId="31" xfId="0" applyFont="1" applyFill="1" applyBorder="1" applyAlignment="1">
      <alignment horizontal="right" vertical="center"/>
    </xf>
    <xf numFmtId="0" fontId="8" fillId="3" borderId="43" xfId="0" applyFont="1" applyFill="1" applyBorder="1" applyAlignment="1">
      <alignment horizontal="right" vertical="center"/>
    </xf>
    <xf numFmtId="0" fontId="8" fillId="3" borderId="12" xfId="0" applyFont="1" applyFill="1" applyBorder="1" applyAlignment="1">
      <alignment horizontal="right" vertical="center"/>
    </xf>
    <xf numFmtId="0" fontId="8" fillId="3" borderId="13" xfId="0" applyFont="1" applyFill="1" applyBorder="1" applyAlignment="1">
      <alignment horizontal="right" vertical="center"/>
    </xf>
    <xf numFmtId="0" fontId="6" fillId="3" borderId="38" xfId="0" applyFont="1" applyFill="1" applyBorder="1" applyAlignment="1">
      <alignment horizontal="right" vertical="center"/>
    </xf>
    <xf numFmtId="0" fontId="4" fillId="3" borderId="40" xfId="0" applyFont="1" applyFill="1" applyBorder="1" applyAlignment="1">
      <alignment horizontal="center" vertical="center"/>
    </xf>
    <xf numFmtId="0" fontId="52" fillId="3" borderId="54" xfId="0" applyFont="1" applyFill="1" applyBorder="1" applyAlignment="1">
      <alignment horizontal="left" vertical="center" wrapText="1"/>
    </xf>
    <xf numFmtId="0" fontId="52" fillId="3" borderId="40" xfId="0" applyFont="1" applyFill="1" applyBorder="1" applyAlignment="1">
      <alignment horizontal="left" vertical="center" wrapText="1"/>
    </xf>
    <xf numFmtId="0" fontId="51" fillId="4" borderId="2" xfId="0" applyFont="1" applyFill="1" applyBorder="1" applyAlignment="1">
      <alignment horizontal="center" vertical="center"/>
    </xf>
    <xf numFmtId="0" fontId="51" fillId="4" borderId="3" xfId="0" applyFont="1" applyFill="1" applyBorder="1" applyAlignment="1">
      <alignment horizontal="center" vertical="center"/>
    </xf>
    <xf numFmtId="0" fontId="51" fillId="4" borderId="4" xfId="0" applyFont="1" applyFill="1" applyBorder="1" applyAlignment="1">
      <alignment horizontal="center" vertical="center"/>
    </xf>
    <xf numFmtId="0" fontId="73" fillId="4" borderId="16" xfId="0" applyFont="1" applyFill="1" applyBorder="1" applyAlignment="1">
      <alignment horizontal="center" vertical="center" wrapText="1"/>
    </xf>
    <xf numFmtId="0" fontId="73" fillId="4" borderId="0" xfId="0" applyFont="1" applyFill="1" applyBorder="1" applyAlignment="1">
      <alignment horizontal="center" vertical="center" wrapText="1"/>
    </xf>
    <xf numFmtId="0" fontId="8" fillId="7" borderId="30" xfId="0" applyFont="1" applyFill="1" applyBorder="1" applyAlignment="1">
      <alignment horizontal="center" vertical="center"/>
    </xf>
    <xf numFmtId="0" fontId="8" fillId="7" borderId="28" xfId="0" applyFont="1" applyFill="1" applyBorder="1" applyAlignment="1">
      <alignment horizontal="center" vertical="center"/>
    </xf>
    <xf numFmtId="164" fontId="8" fillId="8" borderId="10" xfId="0" applyNumberFormat="1" applyFont="1" applyFill="1" applyBorder="1" applyAlignment="1">
      <alignment horizontal="left" vertical="center"/>
    </xf>
    <xf numFmtId="164" fontId="8" fillId="8" borderId="7" xfId="0" applyNumberFormat="1" applyFont="1" applyFill="1" applyBorder="1" applyAlignment="1">
      <alignment horizontal="left" vertical="center"/>
    </xf>
    <xf numFmtId="0" fontId="8" fillId="3" borderId="50" xfId="0" applyFont="1" applyFill="1" applyBorder="1" applyAlignment="1">
      <alignment horizontal="right" vertical="center"/>
    </xf>
    <xf numFmtId="0" fontId="8" fillId="3" borderId="49" xfId="0" applyFont="1" applyFill="1" applyBorder="1" applyAlignment="1">
      <alignment horizontal="right" vertical="center"/>
    </xf>
    <xf numFmtId="0" fontId="8" fillId="3" borderId="48" xfId="0" applyFont="1" applyFill="1" applyBorder="1" applyAlignment="1">
      <alignment horizontal="right" vertical="center"/>
    </xf>
    <xf numFmtId="0" fontId="80" fillId="17" borderId="0" xfId="0" applyFont="1" applyFill="1" applyBorder="1" applyAlignment="1">
      <alignment horizontal="center" wrapText="1"/>
    </xf>
    <xf numFmtId="0" fontId="80" fillId="17" borderId="29" xfId="0" applyFont="1" applyFill="1" applyBorder="1" applyAlignment="1">
      <alignment horizontal="center" wrapText="1"/>
    </xf>
    <xf numFmtId="15" fontId="80" fillId="17" borderId="28" xfId="0" quotePrefix="1" applyNumberFormat="1" applyFont="1" applyFill="1" applyBorder="1" applyAlignment="1">
      <alignment horizontal="center" wrapText="1"/>
    </xf>
  </cellXfs>
  <cellStyles count="1">
    <cellStyle name="Normal" xfId="0" builtinId="0"/>
  </cellStyles>
  <dxfs count="85">
    <dxf>
      <numFmt numFmtId="2" formatCode="0.00"/>
    </dxf>
    <dxf>
      <numFmt numFmtId="2" formatCode="0.00"/>
    </dxf>
    <dxf>
      <numFmt numFmtId="164" formatCode="0.00000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164" formatCode="0.00000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164" formatCode="0.00000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164" formatCode="0.00000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164" formatCode="0.00000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6"/>
  <sheetViews>
    <sheetView tabSelected="1" zoomScale="90" zoomScaleNormal="90" workbookViewId="0">
      <selection activeCell="A3" sqref="A3:R3"/>
    </sheetView>
  </sheetViews>
  <sheetFormatPr defaultRowHeight="15"/>
  <cols>
    <col min="1" max="16384" width="9.140625" style="159"/>
  </cols>
  <sheetData>
    <row r="1" spans="1:21" ht="61.5">
      <c r="A1" s="288" t="s">
        <v>318</v>
      </c>
      <c r="B1" s="289"/>
      <c r="C1" s="289"/>
      <c r="D1" s="289"/>
      <c r="E1" s="289"/>
      <c r="F1" s="289"/>
      <c r="G1" s="289"/>
      <c r="H1" s="289"/>
      <c r="I1" s="289"/>
      <c r="J1" s="289"/>
      <c r="K1" s="289"/>
      <c r="L1" s="289"/>
      <c r="M1" s="289"/>
      <c r="N1" s="289"/>
      <c r="O1" s="289"/>
      <c r="P1" s="289"/>
      <c r="Q1" s="289"/>
      <c r="R1" s="290"/>
      <c r="S1" s="158"/>
      <c r="T1" s="158"/>
      <c r="U1" s="158"/>
    </row>
    <row r="2" spans="1:21" ht="33.75" customHeight="1">
      <c r="A2" s="369" t="s">
        <v>331</v>
      </c>
      <c r="B2" s="367"/>
      <c r="C2" s="367"/>
      <c r="D2" s="367"/>
      <c r="E2" s="367"/>
      <c r="F2" s="367"/>
      <c r="G2" s="367"/>
      <c r="H2" s="367"/>
      <c r="I2" s="367"/>
      <c r="J2" s="367"/>
      <c r="K2" s="367"/>
      <c r="L2" s="367"/>
      <c r="M2" s="367"/>
      <c r="N2" s="367"/>
      <c r="O2" s="367"/>
      <c r="P2" s="367"/>
      <c r="Q2" s="367"/>
      <c r="R2" s="368"/>
      <c r="S2" s="158"/>
      <c r="T2" s="158"/>
      <c r="U2" s="158"/>
    </row>
    <row r="3" spans="1:21" ht="21">
      <c r="A3" s="291" t="s">
        <v>265</v>
      </c>
      <c r="B3" s="292"/>
      <c r="C3" s="292"/>
      <c r="D3" s="292"/>
      <c r="E3" s="292"/>
      <c r="F3" s="292"/>
      <c r="G3" s="292"/>
      <c r="H3" s="292"/>
      <c r="I3" s="292"/>
      <c r="J3" s="292"/>
      <c r="K3" s="292"/>
      <c r="L3" s="292"/>
      <c r="M3" s="292"/>
      <c r="N3" s="292"/>
      <c r="O3" s="292"/>
      <c r="P3" s="292"/>
      <c r="Q3" s="292"/>
      <c r="R3" s="293"/>
      <c r="S3" s="158"/>
      <c r="T3" s="158"/>
      <c r="U3" s="158"/>
    </row>
    <row r="4" spans="1:21" ht="15" customHeight="1">
      <c r="A4" s="294" t="s">
        <v>327</v>
      </c>
      <c r="B4" s="295"/>
      <c r="C4" s="295"/>
      <c r="D4" s="295"/>
      <c r="E4" s="295"/>
      <c r="F4" s="295"/>
      <c r="G4" s="295"/>
      <c r="H4" s="295"/>
      <c r="I4" s="295"/>
      <c r="J4" s="295"/>
      <c r="K4" s="295"/>
      <c r="L4" s="295"/>
      <c r="M4" s="295"/>
      <c r="N4" s="295"/>
      <c r="O4" s="295"/>
      <c r="P4" s="295"/>
      <c r="Q4" s="295"/>
      <c r="R4" s="296"/>
      <c r="S4" s="158"/>
      <c r="T4" s="158"/>
      <c r="U4" s="158"/>
    </row>
    <row r="5" spans="1:21" ht="15" customHeight="1">
      <c r="A5" s="294"/>
      <c r="B5" s="295"/>
      <c r="C5" s="295"/>
      <c r="D5" s="295"/>
      <c r="E5" s="295"/>
      <c r="F5" s="295"/>
      <c r="G5" s="295"/>
      <c r="H5" s="295"/>
      <c r="I5" s="295"/>
      <c r="J5" s="295"/>
      <c r="K5" s="295"/>
      <c r="L5" s="295"/>
      <c r="M5" s="295"/>
      <c r="N5" s="295"/>
      <c r="O5" s="295"/>
      <c r="P5" s="295"/>
      <c r="Q5" s="295"/>
      <c r="R5" s="296"/>
      <c r="S5" s="158"/>
      <c r="T5" s="158"/>
      <c r="U5" s="158"/>
    </row>
    <row r="6" spans="1:21" ht="15" customHeight="1">
      <c r="A6" s="294"/>
      <c r="B6" s="295"/>
      <c r="C6" s="295"/>
      <c r="D6" s="295"/>
      <c r="E6" s="295"/>
      <c r="F6" s="295"/>
      <c r="G6" s="295"/>
      <c r="H6" s="295"/>
      <c r="I6" s="295"/>
      <c r="J6" s="295"/>
      <c r="K6" s="295"/>
      <c r="L6" s="295"/>
      <c r="M6" s="295"/>
      <c r="N6" s="295"/>
      <c r="O6" s="295"/>
      <c r="P6" s="295"/>
      <c r="Q6" s="295"/>
      <c r="R6" s="296"/>
      <c r="S6" s="158"/>
      <c r="T6" s="158"/>
      <c r="U6" s="158"/>
    </row>
    <row r="7" spans="1:21" ht="15" customHeight="1">
      <c r="A7" s="294"/>
      <c r="B7" s="295"/>
      <c r="C7" s="295"/>
      <c r="D7" s="295"/>
      <c r="E7" s="295"/>
      <c r="F7" s="295"/>
      <c r="G7" s="295"/>
      <c r="H7" s="295"/>
      <c r="I7" s="295"/>
      <c r="J7" s="295"/>
      <c r="K7" s="295"/>
      <c r="L7" s="295"/>
      <c r="M7" s="295"/>
      <c r="N7" s="295"/>
      <c r="O7" s="295"/>
      <c r="P7" s="295"/>
      <c r="Q7" s="295"/>
      <c r="R7" s="296"/>
      <c r="S7" s="158"/>
      <c r="T7" s="158"/>
      <c r="U7" s="158"/>
    </row>
    <row r="8" spans="1:21" ht="15" customHeight="1">
      <c r="A8" s="294"/>
      <c r="B8" s="295"/>
      <c r="C8" s="295"/>
      <c r="D8" s="295"/>
      <c r="E8" s="295"/>
      <c r="F8" s="295"/>
      <c r="G8" s="295"/>
      <c r="H8" s="295"/>
      <c r="I8" s="295"/>
      <c r="J8" s="295"/>
      <c r="K8" s="295"/>
      <c r="L8" s="295"/>
      <c r="M8" s="295"/>
      <c r="N8" s="295"/>
      <c r="O8" s="295"/>
      <c r="P8" s="295"/>
      <c r="Q8" s="295"/>
      <c r="R8" s="296"/>
      <c r="S8" s="158"/>
      <c r="T8" s="158"/>
      <c r="U8" s="158"/>
    </row>
    <row r="9" spans="1:21" ht="15" customHeight="1">
      <c r="A9" s="294"/>
      <c r="B9" s="295"/>
      <c r="C9" s="295"/>
      <c r="D9" s="295"/>
      <c r="E9" s="295"/>
      <c r="F9" s="295"/>
      <c r="G9" s="295"/>
      <c r="H9" s="295"/>
      <c r="I9" s="295"/>
      <c r="J9" s="295"/>
      <c r="K9" s="295"/>
      <c r="L9" s="295"/>
      <c r="M9" s="295"/>
      <c r="N9" s="295"/>
      <c r="O9" s="295"/>
      <c r="P9" s="295"/>
      <c r="Q9" s="295"/>
      <c r="R9" s="296"/>
      <c r="S9" s="158"/>
      <c r="T9" s="158"/>
      <c r="U9" s="158"/>
    </row>
    <row r="10" spans="1:21" ht="15" customHeight="1">
      <c r="A10" s="294"/>
      <c r="B10" s="295"/>
      <c r="C10" s="295"/>
      <c r="D10" s="295"/>
      <c r="E10" s="295"/>
      <c r="F10" s="295"/>
      <c r="G10" s="295"/>
      <c r="H10" s="295"/>
      <c r="I10" s="295"/>
      <c r="J10" s="295"/>
      <c r="K10" s="295"/>
      <c r="L10" s="295"/>
      <c r="M10" s="295"/>
      <c r="N10" s="295"/>
      <c r="O10" s="295"/>
      <c r="P10" s="295"/>
      <c r="Q10" s="295"/>
      <c r="R10" s="296"/>
      <c r="S10" s="158"/>
      <c r="T10" s="158"/>
      <c r="U10" s="158"/>
    </row>
    <row r="11" spans="1:21" ht="15" customHeight="1">
      <c r="A11" s="294"/>
      <c r="B11" s="295"/>
      <c r="C11" s="295"/>
      <c r="D11" s="295"/>
      <c r="E11" s="295"/>
      <c r="F11" s="295"/>
      <c r="G11" s="295"/>
      <c r="H11" s="295"/>
      <c r="I11" s="295"/>
      <c r="J11" s="295"/>
      <c r="K11" s="295"/>
      <c r="L11" s="295"/>
      <c r="M11" s="295"/>
      <c r="N11" s="295"/>
      <c r="O11" s="295"/>
      <c r="P11" s="295"/>
      <c r="Q11" s="295"/>
      <c r="R11" s="296"/>
      <c r="S11" s="158"/>
      <c r="T11" s="158"/>
      <c r="U11" s="158"/>
    </row>
    <row r="12" spans="1:21" ht="15" customHeight="1">
      <c r="A12" s="294"/>
      <c r="B12" s="295"/>
      <c r="C12" s="295"/>
      <c r="D12" s="295"/>
      <c r="E12" s="295"/>
      <c r="F12" s="295"/>
      <c r="G12" s="295"/>
      <c r="H12" s="295"/>
      <c r="I12" s="295"/>
      <c r="J12" s="295"/>
      <c r="K12" s="295"/>
      <c r="L12" s="295"/>
      <c r="M12" s="295"/>
      <c r="N12" s="295"/>
      <c r="O12" s="295"/>
      <c r="P12" s="295"/>
      <c r="Q12" s="295"/>
      <c r="R12" s="296"/>
      <c r="S12" s="158"/>
      <c r="T12" s="158"/>
      <c r="U12" s="158"/>
    </row>
    <row r="13" spans="1:21" ht="15" customHeight="1">
      <c r="A13" s="294"/>
      <c r="B13" s="295"/>
      <c r="C13" s="295"/>
      <c r="D13" s="295"/>
      <c r="E13" s="295"/>
      <c r="F13" s="295"/>
      <c r="G13" s="295"/>
      <c r="H13" s="295"/>
      <c r="I13" s="295"/>
      <c r="J13" s="295"/>
      <c r="K13" s="295"/>
      <c r="L13" s="295"/>
      <c r="M13" s="295"/>
      <c r="N13" s="295"/>
      <c r="O13" s="295"/>
      <c r="P13" s="295"/>
      <c r="Q13" s="295"/>
      <c r="R13" s="296"/>
      <c r="S13" s="158"/>
      <c r="T13" s="158"/>
      <c r="U13" s="158"/>
    </row>
    <row r="14" spans="1:21" ht="15" customHeight="1">
      <c r="A14" s="294"/>
      <c r="B14" s="295"/>
      <c r="C14" s="295"/>
      <c r="D14" s="295"/>
      <c r="E14" s="295"/>
      <c r="F14" s="295"/>
      <c r="G14" s="295"/>
      <c r="H14" s="295"/>
      <c r="I14" s="295"/>
      <c r="J14" s="295"/>
      <c r="K14" s="295"/>
      <c r="L14" s="295"/>
      <c r="M14" s="295"/>
      <c r="N14" s="295"/>
      <c r="O14" s="295"/>
      <c r="P14" s="295"/>
      <c r="Q14" s="295"/>
      <c r="R14" s="296"/>
      <c r="S14" s="158"/>
      <c r="T14" s="158"/>
      <c r="U14" s="158"/>
    </row>
    <row r="15" spans="1:21" ht="15" customHeight="1">
      <c r="A15" s="294"/>
      <c r="B15" s="295"/>
      <c r="C15" s="295"/>
      <c r="D15" s="295"/>
      <c r="E15" s="295"/>
      <c r="F15" s="295"/>
      <c r="G15" s="295"/>
      <c r="H15" s="295"/>
      <c r="I15" s="295"/>
      <c r="J15" s="295"/>
      <c r="K15" s="295"/>
      <c r="L15" s="295"/>
      <c r="M15" s="295"/>
      <c r="N15" s="295"/>
      <c r="O15" s="295"/>
      <c r="P15" s="295"/>
      <c r="Q15" s="295"/>
      <c r="R15" s="296"/>
      <c r="S15" s="158"/>
      <c r="T15" s="158"/>
      <c r="U15" s="158"/>
    </row>
    <row r="16" spans="1:21" ht="15" customHeight="1">
      <c r="A16" s="294"/>
      <c r="B16" s="295"/>
      <c r="C16" s="295"/>
      <c r="D16" s="295"/>
      <c r="E16" s="295"/>
      <c r="F16" s="295"/>
      <c r="G16" s="295"/>
      <c r="H16" s="295"/>
      <c r="I16" s="295"/>
      <c r="J16" s="295"/>
      <c r="K16" s="295"/>
      <c r="L16" s="295"/>
      <c r="M16" s="295"/>
      <c r="N16" s="295"/>
      <c r="O16" s="295"/>
      <c r="P16" s="295"/>
      <c r="Q16" s="295"/>
      <c r="R16" s="296"/>
      <c r="S16" s="158"/>
      <c r="T16" s="158"/>
      <c r="U16" s="158"/>
    </row>
    <row r="17" spans="1:21" ht="15" customHeight="1">
      <c r="A17" s="294"/>
      <c r="B17" s="295"/>
      <c r="C17" s="295"/>
      <c r="D17" s="295"/>
      <c r="E17" s="295"/>
      <c r="F17" s="295"/>
      <c r="G17" s="295"/>
      <c r="H17" s="295"/>
      <c r="I17" s="295"/>
      <c r="J17" s="295"/>
      <c r="K17" s="295"/>
      <c r="L17" s="295"/>
      <c r="M17" s="295"/>
      <c r="N17" s="295"/>
      <c r="O17" s="295"/>
      <c r="P17" s="295"/>
      <c r="Q17" s="295"/>
      <c r="R17" s="296"/>
      <c r="S17" s="158"/>
      <c r="T17" s="158"/>
      <c r="U17" s="158"/>
    </row>
    <row r="18" spans="1:21" ht="15" customHeight="1">
      <c r="A18" s="294"/>
      <c r="B18" s="295"/>
      <c r="C18" s="295"/>
      <c r="D18" s="295"/>
      <c r="E18" s="295"/>
      <c r="F18" s="295"/>
      <c r="G18" s="295"/>
      <c r="H18" s="295"/>
      <c r="I18" s="295"/>
      <c r="J18" s="295"/>
      <c r="K18" s="295"/>
      <c r="L18" s="295"/>
      <c r="M18" s="295"/>
      <c r="N18" s="295"/>
      <c r="O18" s="295"/>
      <c r="P18" s="295"/>
      <c r="Q18" s="295"/>
      <c r="R18" s="296"/>
      <c r="S18" s="158"/>
      <c r="T18" s="158"/>
      <c r="U18" s="158"/>
    </row>
    <row r="19" spans="1:21" ht="15" customHeight="1">
      <c r="A19" s="294"/>
      <c r="B19" s="295"/>
      <c r="C19" s="295"/>
      <c r="D19" s="295"/>
      <c r="E19" s="295"/>
      <c r="F19" s="295"/>
      <c r="G19" s="295"/>
      <c r="H19" s="295"/>
      <c r="I19" s="295"/>
      <c r="J19" s="295"/>
      <c r="K19" s="295"/>
      <c r="L19" s="295"/>
      <c r="M19" s="295"/>
      <c r="N19" s="295"/>
      <c r="O19" s="295"/>
      <c r="P19" s="295"/>
      <c r="Q19" s="295"/>
      <c r="R19" s="296"/>
      <c r="S19" s="158"/>
      <c r="T19" s="158"/>
      <c r="U19" s="158"/>
    </row>
    <row r="20" spans="1:21" ht="15" customHeight="1">
      <c r="A20" s="294"/>
      <c r="B20" s="295"/>
      <c r="C20" s="295"/>
      <c r="D20" s="295"/>
      <c r="E20" s="295"/>
      <c r="F20" s="295"/>
      <c r="G20" s="295"/>
      <c r="H20" s="295"/>
      <c r="I20" s="295"/>
      <c r="J20" s="295"/>
      <c r="K20" s="295"/>
      <c r="L20" s="295"/>
      <c r="M20" s="295"/>
      <c r="N20" s="295"/>
      <c r="O20" s="295"/>
      <c r="P20" s="295"/>
      <c r="Q20" s="295"/>
      <c r="R20" s="296"/>
      <c r="S20" s="158"/>
      <c r="T20" s="158"/>
      <c r="U20" s="158"/>
    </row>
    <row r="21" spans="1:21" ht="15" customHeight="1">
      <c r="A21" s="294"/>
      <c r="B21" s="295"/>
      <c r="C21" s="295"/>
      <c r="D21" s="295"/>
      <c r="E21" s="295"/>
      <c r="F21" s="295"/>
      <c r="G21" s="295"/>
      <c r="H21" s="295"/>
      <c r="I21" s="295"/>
      <c r="J21" s="295"/>
      <c r="K21" s="295"/>
      <c r="L21" s="295"/>
      <c r="M21" s="295"/>
      <c r="N21" s="295"/>
      <c r="O21" s="295"/>
      <c r="P21" s="295"/>
      <c r="Q21" s="295"/>
      <c r="R21" s="296"/>
      <c r="S21" s="158"/>
      <c r="T21" s="158"/>
      <c r="U21" s="158"/>
    </row>
    <row r="22" spans="1:21">
      <c r="A22" s="294"/>
      <c r="B22" s="295"/>
      <c r="C22" s="295"/>
      <c r="D22" s="295"/>
      <c r="E22" s="295"/>
      <c r="F22" s="295"/>
      <c r="G22" s="295"/>
      <c r="H22" s="295"/>
      <c r="I22" s="295"/>
      <c r="J22" s="295"/>
      <c r="K22" s="295"/>
      <c r="L22" s="295"/>
      <c r="M22" s="295"/>
      <c r="N22" s="295"/>
      <c r="O22" s="295"/>
      <c r="P22" s="295"/>
      <c r="Q22" s="295"/>
      <c r="R22" s="296"/>
      <c r="S22" s="158"/>
      <c r="T22" s="158"/>
      <c r="U22" s="158"/>
    </row>
    <row r="23" spans="1:21">
      <c r="A23" s="294"/>
      <c r="B23" s="295"/>
      <c r="C23" s="295"/>
      <c r="D23" s="295"/>
      <c r="E23" s="295"/>
      <c r="F23" s="295"/>
      <c r="G23" s="295"/>
      <c r="H23" s="295"/>
      <c r="I23" s="295"/>
      <c r="J23" s="295"/>
      <c r="K23" s="295"/>
      <c r="L23" s="295"/>
      <c r="M23" s="295"/>
      <c r="N23" s="295"/>
      <c r="O23" s="295"/>
      <c r="P23" s="295"/>
      <c r="Q23" s="295"/>
      <c r="R23" s="296"/>
      <c r="S23" s="158"/>
      <c r="T23" s="158"/>
      <c r="U23" s="158"/>
    </row>
    <row r="24" spans="1:21">
      <c r="A24" s="294"/>
      <c r="B24" s="295"/>
      <c r="C24" s="295"/>
      <c r="D24" s="295"/>
      <c r="E24" s="295"/>
      <c r="F24" s="295"/>
      <c r="G24" s="295"/>
      <c r="H24" s="295"/>
      <c r="I24" s="295"/>
      <c r="J24" s="295"/>
      <c r="K24" s="295"/>
      <c r="L24" s="295"/>
      <c r="M24" s="295"/>
      <c r="N24" s="295"/>
      <c r="O24" s="295"/>
      <c r="P24" s="295"/>
      <c r="Q24" s="295"/>
      <c r="R24" s="296"/>
      <c r="S24" s="158"/>
      <c r="T24" s="158"/>
      <c r="U24" s="158"/>
    </row>
    <row r="25" spans="1:21">
      <c r="A25" s="294"/>
      <c r="B25" s="295"/>
      <c r="C25" s="295"/>
      <c r="D25" s="295"/>
      <c r="E25" s="295"/>
      <c r="F25" s="295"/>
      <c r="G25" s="295"/>
      <c r="H25" s="295"/>
      <c r="I25" s="295"/>
      <c r="J25" s="295"/>
      <c r="K25" s="295"/>
      <c r="L25" s="295"/>
      <c r="M25" s="295"/>
      <c r="N25" s="295"/>
      <c r="O25" s="295"/>
      <c r="P25" s="295"/>
      <c r="Q25" s="295"/>
      <c r="R25" s="296"/>
      <c r="S25" s="158"/>
      <c r="T25" s="158"/>
      <c r="U25" s="158"/>
    </row>
    <row r="26" spans="1:21">
      <c r="A26" s="294"/>
      <c r="B26" s="295"/>
      <c r="C26" s="295"/>
      <c r="D26" s="295"/>
      <c r="E26" s="295"/>
      <c r="F26" s="295"/>
      <c r="G26" s="295"/>
      <c r="H26" s="295"/>
      <c r="I26" s="295"/>
      <c r="J26" s="295"/>
      <c r="K26" s="295"/>
      <c r="L26" s="295"/>
      <c r="M26" s="295"/>
      <c r="N26" s="295"/>
      <c r="O26" s="295"/>
      <c r="P26" s="295"/>
      <c r="Q26" s="295"/>
      <c r="R26" s="296"/>
      <c r="S26" s="158"/>
      <c r="T26" s="158"/>
      <c r="U26" s="158"/>
    </row>
    <row r="27" spans="1:21">
      <c r="A27" s="294"/>
      <c r="B27" s="295"/>
      <c r="C27" s="295"/>
      <c r="D27" s="295"/>
      <c r="E27" s="295"/>
      <c r="F27" s="295"/>
      <c r="G27" s="295"/>
      <c r="H27" s="295"/>
      <c r="I27" s="295"/>
      <c r="J27" s="295"/>
      <c r="K27" s="295"/>
      <c r="L27" s="295"/>
      <c r="M27" s="295"/>
      <c r="N27" s="295"/>
      <c r="O27" s="295"/>
      <c r="P27" s="295"/>
      <c r="Q27" s="295"/>
      <c r="R27" s="296"/>
      <c r="S27" s="158"/>
      <c r="T27" s="158"/>
      <c r="U27" s="158"/>
    </row>
    <row r="28" spans="1:21">
      <c r="A28" s="294"/>
      <c r="B28" s="295"/>
      <c r="C28" s="295"/>
      <c r="D28" s="295"/>
      <c r="E28" s="295"/>
      <c r="F28" s="295"/>
      <c r="G28" s="295"/>
      <c r="H28" s="295"/>
      <c r="I28" s="295"/>
      <c r="J28" s="295"/>
      <c r="K28" s="295"/>
      <c r="L28" s="295"/>
      <c r="M28" s="295"/>
      <c r="N28" s="295"/>
      <c r="O28" s="295"/>
      <c r="P28" s="295"/>
      <c r="Q28" s="295"/>
      <c r="R28" s="296"/>
      <c r="S28" s="158"/>
      <c r="T28" s="158"/>
      <c r="U28" s="158"/>
    </row>
    <row r="29" spans="1:21">
      <c r="A29" s="294"/>
      <c r="B29" s="295"/>
      <c r="C29" s="295"/>
      <c r="D29" s="295"/>
      <c r="E29" s="295"/>
      <c r="F29" s="295"/>
      <c r="G29" s="295"/>
      <c r="H29" s="295"/>
      <c r="I29" s="295"/>
      <c r="J29" s="295"/>
      <c r="K29" s="295"/>
      <c r="L29" s="295"/>
      <c r="M29" s="295"/>
      <c r="N29" s="295"/>
      <c r="O29" s="295"/>
      <c r="P29" s="295"/>
      <c r="Q29" s="295"/>
      <c r="R29" s="296"/>
      <c r="S29" s="158"/>
      <c r="T29" s="158"/>
      <c r="U29" s="158"/>
    </row>
    <row r="30" spans="1:21">
      <c r="A30" s="294"/>
      <c r="B30" s="295"/>
      <c r="C30" s="295"/>
      <c r="D30" s="295"/>
      <c r="E30" s="295"/>
      <c r="F30" s="295"/>
      <c r="G30" s="295"/>
      <c r="H30" s="295"/>
      <c r="I30" s="295"/>
      <c r="J30" s="295"/>
      <c r="K30" s="295"/>
      <c r="L30" s="295"/>
      <c r="M30" s="295"/>
      <c r="N30" s="295"/>
      <c r="O30" s="295"/>
      <c r="P30" s="295"/>
      <c r="Q30" s="295"/>
      <c r="R30" s="296"/>
      <c r="S30" s="158"/>
      <c r="T30" s="158"/>
      <c r="U30" s="158"/>
    </row>
    <row r="31" spans="1:21">
      <c r="A31" s="294"/>
      <c r="B31" s="295"/>
      <c r="C31" s="295"/>
      <c r="D31" s="295"/>
      <c r="E31" s="295"/>
      <c r="F31" s="295"/>
      <c r="G31" s="295"/>
      <c r="H31" s="295"/>
      <c r="I31" s="295"/>
      <c r="J31" s="295"/>
      <c r="K31" s="295"/>
      <c r="L31" s="295"/>
      <c r="M31" s="295"/>
      <c r="N31" s="295"/>
      <c r="O31" s="295"/>
      <c r="P31" s="295"/>
      <c r="Q31" s="295"/>
      <c r="R31" s="296"/>
      <c r="S31" s="158"/>
      <c r="T31" s="158"/>
      <c r="U31" s="158"/>
    </row>
    <row r="32" spans="1:21">
      <c r="A32" s="294"/>
      <c r="B32" s="295"/>
      <c r="C32" s="295"/>
      <c r="D32" s="295"/>
      <c r="E32" s="295"/>
      <c r="F32" s="295"/>
      <c r="G32" s="295"/>
      <c r="H32" s="295"/>
      <c r="I32" s="295"/>
      <c r="J32" s="295"/>
      <c r="K32" s="295"/>
      <c r="L32" s="295"/>
      <c r="M32" s="295"/>
      <c r="N32" s="295"/>
      <c r="O32" s="295"/>
      <c r="P32" s="295"/>
      <c r="Q32" s="295"/>
      <c r="R32" s="296"/>
      <c r="S32" s="158"/>
      <c r="T32" s="158"/>
      <c r="U32" s="158"/>
    </row>
    <row r="33" spans="1:21">
      <c r="A33" s="294"/>
      <c r="B33" s="295"/>
      <c r="C33" s="295"/>
      <c r="D33" s="295"/>
      <c r="E33" s="295"/>
      <c r="F33" s="295"/>
      <c r="G33" s="295"/>
      <c r="H33" s="295"/>
      <c r="I33" s="295"/>
      <c r="J33" s="295"/>
      <c r="K33" s="295"/>
      <c r="L33" s="295"/>
      <c r="M33" s="295"/>
      <c r="N33" s="295"/>
      <c r="O33" s="295"/>
      <c r="P33" s="295"/>
      <c r="Q33" s="295"/>
      <c r="R33" s="296"/>
      <c r="S33" s="158"/>
      <c r="T33" s="158"/>
      <c r="U33" s="158"/>
    </row>
    <row r="34" spans="1:21">
      <c r="A34" s="297" t="s">
        <v>266</v>
      </c>
      <c r="B34" s="298"/>
      <c r="C34" s="298"/>
      <c r="D34" s="298"/>
      <c r="E34" s="298"/>
      <c r="F34" s="298"/>
      <c r="G34" s="298"/>
      <c r="H34" s="298"/>
      <c r="I34" s="298"/>
      <c r="J34" s="298"/>
      <c r="K34" s="298"/>
      <c r="L34" s="298"/>
      <c r="M34" s="298"/>
      <c r="N34" s="298"/>
      <c r="O34" s="298"/>
      <c r="P34" s="298"/>
      <c r="Q34" s="298"/>
      <c r="R34" s="299"/>
      <c r="S34" s="158"/>
      <c r="T34" s="158"/>
      <c r="U34" s="158"/>
    </row>
    <row r="35" spans="1:21">
      <c r="A35" s="297"/>
      <c r="B35" s="298"/>
      <c r="C35" s="298"/>
      <c r="D35" s="298"/>
      <c r="E35" s="298"/>
      <c r="F35" s="298"/>
      <c r="G35" s="298"/>
      <c r="H35" s="298"/>
      <c r="I35" s="298"/>
      <c r="J35" s="298"/>
      <c r="K35" s="298"/>
      <c r="L35" s="298"/>
      <c r="M35" s="298"/>
      <c r="N35" s="298"/>
      <c r="O35" s="298"/>
      <c r="P35" s="298"/>
      <c r="Q35" s="298"/>
      <c r="R35" s="299"/>
    </row>
    <row r="36" spans="1:21" ht="21.75" thickBot="1">
      <c r="A36" s="300" t="s">
        <v>319</v>
      </c>
      <c r="B36" s="301"/>
      <c r="C36" s="301"/>
      <c r="D36" s="301"/>
      <c r="E36" s="301"/>
      <c r="F36" s="301"/>
      <c r="G36" s="301"/>
      <c r="H36" s="301"/>
      <c r="I36" s="301"/>
      <c r="J36" s="301"/>
      <c r="K36" s="301"/>
      <c r="L36" s="301"/>
      <c r="M36" s="301"/>
      <c r="N36" s="301"/>
      <c r="O36" s="301"/>
      <c r="P36" s="301"/>
      <c r="Q36" s="301"/>
      <c r="R36" s="302"/>
    </row>
  </sheetData>
  <mergeCells count="6">
    <mergeCell ref="A1:R1"/>
    <mergeCell ref="A3:R3"/>
    <mergeCell ref="A4:R33"/>
    <mergeCell ref="A34:R35"/>
    <mergeCell ref="A36:R36"/>
    <mergeCell ref="A2:R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3"/>
  <sheetViews>
    <sheetView workbookViewId="0">
      <selection activeCell="P1" sqref="P1"/>
    </sheetView>
  </sheetViews>
  <sheetFormatPr defaultRowHeight="15"/>
  <cols>
    <col min="1" max="16384" width="9.140625" style="158"/>
  </cols>
  <sheetData>
    <row r="1" spans="1:15" ht="68.25" customHeight="1">
      <c r="A1" s="306" t="s">
        <v>316</v>
      </c>
      <c r="B1" s="307"/>
      <c r="C1" s="307"/>
      <c r="D1" s="307"/>
      <c r="E1" s="307"/>
      <c r="F1" s="307"/>
      <c r="G1" s="307"/>
      <c r="H1" s="307"/>
      <c r="I1" s="307"/>
      <c r="J1" s="307"/>
      <c r="K1" s="307"/>
      <c r="L1" s="307"/>
      <c r="M1" s="307"/>
      <c r="N1" s="307"/>
      <c r="O1" s="308"/>
    </row>
    <row r="2" spans="1:15" ht="15" customHeight="1">
      <c r="A2" s="303" t="s">
        <v>317</v>
      </c>
      <c r="B2" s="304"/>
      <c r="C2" s="304"/>
      <c r="D2" s="304"/>
      <c r="E2" s="304"/>
      <c r="F2" s="304"/>
      <c r="G2" s="304"/>
      <c r="H2" s="304"/>
      <c r="I2" s="304"/>
      <c r="J2" s="304"/>
      <c r="K2" s="304"/>
      <c r="L2" s="304"/>
      <c r="M2" s="304"/>
      <c r="N2" s="304"/>
      <c r="O2" s="305"/>
    </row>
    <row r="3" spans="1:15">
      <c r="A3" s="303"/>
      <c r="B3" s="304"/>
      <c r="C3" s="304"/>
      <c r="D3" s="304"/>
      <c r="E3" s="304"/>
      <c r="F3" s="304"/>
      <c r="G3" s="304"/>
      <c r="H3" s="304"/>
      <c r="I3" s="304"/>
      <c r="J3" s="304"/>
      <c r="K3" s="304"/>
      <c r="L3" s="304"/>
      <c r="M3" s="304"/>
      <c r="N3" s="304"/>
      <c r="O3" s="305"/>
    </row>
    <row r="4" spans="1:15">
      <c r="A4" s="303"/>
      <c r="B4" s="304"/>
      <c r="C4" s="304"/>
      <c r="D4" s="304"/>
      <c r="E4" s="304"/>
      <c r="F4" s="304"/>
      <c r="G4" s="304"/>
      <c r="H4" s="304"/>
      <c r="I4" s="304"/>
      <c r="J4" s="304"/>
      <c r="K4" s="304"/>
      <c r="L4" s="304"/>
      <c r="M4" s="304"/>
      <c r="N4" s="304"/>
      <c r="O4" s="305"/>
    </row>
    <row r="5" spans="1:15">
      <c r="A5" s="303"/>
      <c r="B5" s="304"/>
      <c r="C5" s="304"/>
      <c r="D5" s="304"/>
      <c r="E5" s="304"/>
      <c r="F5" s="304"/>
      <c r="G5" s="304"/>
      <c r="H5" s="304"/>
      <c r="I5" s="304"/>
      <c r="J5" s="304"/>
      <c r="K5" s="304"/>
      <c r="L5" s="304"/>
      <c r="M5" s="304"/>
      <c r="N5" s="304"/>
      <c r="O5" s="305"/>
    </row>
    <row r="6" spans="1:15">
      <c r="A6" s="303"/>
      <c r="B6" s="304"/>
      <c r="C6" s="304"/>
      <c r="D6" s="304"/>
      <c r="E6" s="304"/>
      <c r="F6" s="304"/>
      <c r="G6" s="304"/>
      <c r="H6" s="304"/>
      <c r="I6" s="304"/>
      <c r="J6" s="304"/>
      <c r="K6" s="304"/>
      <c r="L6" s="304"/>
      <c r="M6" s="304"/>
      <c r="N6" s="304"/>
      <c r="O6" s="305"/>
    </row>
    <row r="7" spans="1:15">
      <c r="A7" s="303"/>
      <c r="B7" s="304"/>
      <c r="C7" s="304"/>
      <c r="D7" s="304"/>
      <c r="E7" s="304"/>
      <c r="F7" s="304"/>
      <c r="G7" s="304"/>
      <c r="H7" s="304"/>
      <c r="I7" s="304"/>
      <c r="J7" s="304"/>
      <c r="K7" s="304"/>
      <c r="L7" s="304"/>
      <c r="M7" s="304"/>
      <c r="N7" s="304"/>
      <c r="O7" s="305"/>
    </row>
    <row r="8" spans="1:15">
      <c r="A8" s="303"/>
      <c r="B8" s="304"/>
      <c r="C8" s="304"/>
      <c r="D8" s="304"/>
      <c r="E8" s="304"/>
      <c r="F8" s="304"/>
      <c r="G8" s="304"/>
      <c r="H8" s="304"/>
      <c r="I8" s="304"/>
      <c r="J8" s="304"/>
      <c r="K8" s="304"/>
      <c r="L8" s="304"/>
      <c r="M8" s="304"/>
      <c r="N8" s="304"/>
      <c r="O8" s="305"/>
    </row>
    <row r="9" spans="1:15">
      <c r="A9" s="303"/>
      <c r="B9" s="304"/>
      <c r="C9" s="304"/>
      <c r="D9" s="304"/>
      <c r="E9" s="304"/>
      <c r="F9" s="304"/>
      <c r="G9" s="304"/>
      <c r="H9" s="304"/>
      <c r="I9" s="304"/>
      <c r="J9" s="304"/>
      <c r="K9" s="304"/>
      <c r="L9" s="304"/>
      <c r="M9" s="304"/>
      <c r="N9" s="304"/>
      <c r="O9" s="305"/>
    </row>
    <row r="10" spans="1:15">
      <c r="A10" s="303"/>
      <c r="B10" s="304"/>
      <c r="C10" s="304"/>
      <c r="D10" s="304"/>
      <c r="E10" s="304"/>
      <c r="F10" s="304"/>
      <c r="G10" s="304"/>
      <c r="H10" s="304"/>
      <c r="I10" s="304"/>
      <c r="J10" s="304"/>
      <c r="K10" s="304"/>
      <c r="L10" s="304"/>
      <c r="M10" s="304"/>
      <c r="N10" s="304"/>
      <c r="O10" s="305"/>
    </row>
    <row r="11" spans="1:15">
      <c r="A11" s="303"/>
      <c r="B11" s="304"/>
      <c r="C11" s="304"/>
      <c r="D11" s="304"/>
      <c r="E11" s="304"/>
      <c r="F11" s="304"/>
      <c r="G11" s="304"/>
      <c r="H11" s="304"/>
      <c r="I11" s="304"/>
      <c r="J11" s="304"/>
      <c r="K11" s="304"/>
      <c r="L11" s="304"/>
      <c r="M11" s="304"/>
      <c r="N11" s="304"/>
      <c r="O11" s="305"/>
    </row>
    <row r="12" spans="1:15">
      <c r="A12" s="303"/>
      <c r="B12" s="304"/>
      <c r="C12" s="304"/>
      <c r="D12" s="304"/>
      <c r="E12" s="304"/>
      <c r="F12" s="304"/>
      <c r="G12" s="304"/>
      <c r="H12" s="304"/>
      <c r="I12" s="304"/>
      <c r="J12" s="304"/>
      <c r="K12" s="304"/>
      <c r="L12" s="304"/>
      <c r="M12" s="304"/>
      <c r="N12" s="304"/>
      <c r="O12" s="305"/>
    </row>
    <row r="13" spans="1:15">
      <c r="A13" s="303"/>
      <c r="B13" s="304"/>
      <c r="C13" s="304"/>
      <c r="D13" s="304"/>
      <c r="E13" s="304"/>
      <c r="F13" s="304"/>
      <c r="G13" s="304"/>
      <c r="H13" s="304"/>
      <c r="I13" s="304"/>
      <c r="J13" s="304"/>
      <c r="K13" s="304"/>
      <c r="L13" s="304"/>
      <c r="M13" s="304"/>
      <c r="N13" s="304"/>
      <c r="O13" s="305"/>
    </row>
    <row r="14" spans="1:15">
      <c r="A14" s="303"/>
      <c r="B14" s="304"/>
      <c r="C14" s="304"/>
      <c r="D14" s="304"/>
      <c r="E14" s="304"/>
      <c r="F14" s="304"/>
      <c r="G14" s="304"/>
      <c r="H14" s="304"/>
      <c r="I14" s="304"/>
      <c r="J14" s="304"/>
      <c r="K14" s="304"/>
      <c r="L14" s="304"/>
      <c r="M14" s="304"/>
      <c r="N14" s="304"/>
      <c r="O14" s="305"/>
    </row>
    <row r="15" spans="1:15">
      <c r="A15" s="303"/>
      <c r="B15" s="304"/>
      <c r="C15" s="304"/>
      <c r="D15" s="304"/>
      <c r="E15" s="304"/>
      <c r="F15" s="304"/>
      <c r="G15" s="304"/>
      <c r="H15" s="304"/>
      <c r="I15" s="304"/>
      <c r="J15" s="304"/>
      <c r="K15" s="304"/>
      <c r="L15" s="304"/>
      <c r="M15" s="304"/>
      <c r="N15" s="304"/>
      <c r="O15" s="305"/>
    </row>
    <row r="16" spans="1:15">
      <c r="A16" s="303"/>
      <c r="B16" s="304"/>
      <c r="C16" s="304"/>
      <c r="D16" s="304"/>
      <c r="E16" s="304"/>
      <c r="F16" s="304"/>
      <c r="G16" s="304"/>
      <c r="H16" s="304"/>
      <c r="I16" s="304"/>
      <c r="J16" s="304"/>
      <c r="K16" s="304"/>
      <c r="L16" s="304"/>
      <c r="M16" s="304"/>
      <c r="N16" s="304"/>
      <c r="O16" s="305"/>
    </row>
    <row r="17" spans="1:15">
      <c r="A17" s="303"/>
      <c r="B17" s="304"/>
      <c r="C17" s="304"/>
      <c r="D17" s="304"/>
      <c r="E17" s="304"/>
      <c r="F17" s="304"/>
      <c r="G17" s="304"/>
      <c r="H17" s="304"/>
      <c r="I17" s="304"/>
      <c r="J17" s="304"/>
      <c r="K17" s="304"/>
      <c r="L17" s="304"/>
      <c r="M17" s="304"/>
      <c r="N17" s="304"/>
      <c r="O17" s="305"/>
    </row>
    <row r="18" spans="1:15">
      <c r="A18" s="303"/>
      <c r="B18" s="304"/>
      <c r="C18" s="304"/>
      <c r="D18" s="304"/>
      <c r="E18" s="304"/>
      <c r="F18" s="304"/>
      <c r="G18" s="304"/>
      <c r="H18" s="304"/>
      <c r="I18" s="304"/>
      <c r="J18" s="304"/>
      <c r="K18" s="304"/>
      <c r="L18" s="304"/>
      <c r="M18" s="304"/>
      <c r="N18" s="304"/>
      <c r="O18" s="305"/>
    </row>
    <row r="19" spans="1:15">
      <c r="A19" s="303"/>
      <c r="B19" s="304"/>
      <c r="C19" s="304"/>
      <c r="D19" s="304"/>
      <c r="E19" s="304"/>
      <c r="F19" s="304"/>
      <c r="G19" s="304"/>
      <c r="H19" s="304"/>
      <c r="I19" s="304"/>
      <c r="J19" s="304"/>
      <c r="K19" s="304"/>
      <c r="L19" s="304"/>
      <c r="M19" s="304"/>
      <c r="N19" s="304"/>
      <c r="O19" s="305"/>
    </row>
    <row r="20" spans="1:15">
      <c r="A20" s="303"/>
      <c r="B20" s="304"/>
      <c r="C20" s="304"/>
      <c r="D20" s="304"/>
      <c r="E20" s="304"/>
      <c r="F20" s="304"/>
      <c r="G20" s="304"/>
      <c r="H20" s="304"/>
      <c r="I20" s="304"/>
      <c r="J20" s="304"/>
      <c r="K20" s="304"/>
      <c r="L20" s="304"/>
      <c r="M20" s="304"/>
      <c r="N20" s="304"/>
      <c r="O20" s="305"/>
    </row>
    <row r="21" spans="1:15">
      <c r="A21" s="303"/>
      <c r="B21" s="304"/>
      <c r="C21" s="304"/>
      <c r="D21" s="304"/>
      <c r="E21" s="304"/>
      <c r="F21" s="304"/>
      <c r="G21" s="304"/>
      <c r="H21" s="304"/>
      <c r="I21" s="304"/>
      <c r="J21" s="304"/>
      <c r="K21" s="304"/>
      <c r="L21" s="304"/>
      <c r="M21" s="304"/>
      <c r="N21" s="304"/>
      <c r="O21" s="305"/>
    </row>
    <row r="22" spans="1:15">
      <c r="A22" s="303"/>
      <c r="B22" s="304"/>
      <c r="C22" s="304"/>
      <c r="D22" s="304"/>
      <c r="E22" s="304"/>
      <c r="F22" s="304"/>
      <c r="G22" s="304"/>
      <c r="H22" s="304"/>
      <c r="I22" s="304"/>
      <c r="J22" s="304"/>
      <c r="K22" s="304"/>
      <c r="L22" s="304"/>
      <c r="M22" s="304"/>
      <c r="N22" s="304"/>
      <c r="O22" s="305"/>
    </row>
    <row r="23" spans="1:15">
      <c r="A23" s="303"/>
      <c r="B23" s="304"/>
      <c r="C23" s="304"/>
      <c r="D23" s="304"/>
      <c r="E23" s="304"/>
      <c r="F23" s="304"/>
      <c r="G23" s="304"/>
      <c r="H23" s="304"/>
      <c r="I23" s="304"/>
      <c r="J23" s="304"/>
      <c r="K23" s="304"/>
      <c r="L23" s="304"/>
      <c r="M23" s="304"/>
      <c r="N23" s="304"/>
      <c r="O23" s="305"/>
    </row>
    <row r="24" spans="1:15">
      <c r="A24" s="303"/>
      <c r="B24" s="304"/>
      <c r="C24" s="304"/>
      <c r="D24" s="304"/>
      <c r="E24" s="304"/>
      <c r="F24" s="304"/>
      <c r="G24" s="304"/>
      <c r="H24" s="304"/>
      <c r="I24" s="304"/>
      <c r="J24" s="304"/>
      <c r="K24" s="304"/>
      <c r="L24" s="304"/>
      <c r="M24" s="304"/>
      <c r="N24" s="304"/>
      <c r="O24" s="305"/>
    </row>
    <row r="25" spans="1:15">
      <c r="A25" s="303"/>
      <c r="B25" s="304"/>
      <c r="C25" s="304"/>
      <c r="D25" s="304"/>
      <c r="E25" s="304"/>
      <c r="F25" s="304"/>
      <c r="G25" s="304"/>
      <c r="H25" s="304"/>
      <c r="I25" s="304"/>
      <c r="J25" s="304"/>
      <c r="K25" s="304"/>
      <c r="L25" s="304"/>
      <c r="M25" s="304"/>
      <c r="N25" s="304"/>
      <c r="O25" s="305"/>
    </row>
    <row r="26" spans="1:15">
      <c r="A26" s="303"/>
      <c r="B26" s="304"/>
      <c r="C26" s="304"/>
      <c r="D26" s="304"/>
      <c r="E26" s="304"/>
      <c r="F26" s="304"/>
      <c r="G26" s="304"/>
      <c r="H26" s="304"/>
      <c r="I26" s="304"/>
      <c r="J26" s="304"/>
      <c r="K26" s="304"/>
      <c r="L26" s="304"/>
      <c r="M26" s="304"/>
      <c r="N26" s="304"/>
      <c r="O26" s="305"/>
    </row>
    <row r="27" spans="1:15">
      <c r="A27" s="303"/>
      <c r="B27" s="304"/>
      <c r="C27" s="304"/>
      <c r="D27" s="304"/>
      <c r="E27" s="304"/>
      <c r="F27" s="304"/>
      <c r="G27" s="304"/>
      <c r="H27" s="304"/>
      <c r="I27" s="304"/>
      <c r="J27" s="304"/>
      <c r="K27" s="304"/>
      <c r="L27" s="304"/>
      <c r="M27" s="304"/>
      <c r="N27" s="304"/>
      <c r="O27" s="305"/>
    </row>
    <row r="28" spans="1:15">
      <c r="A28" s="303"/>
      <c r="B28" s="304"/>
      <c r="C28" s="304"/>
      <c r="D28" s="304"/>
      <c r="E28" s="304"/>
      <c r="F28" s="304"/>
      <c r="G28" s="304"/>
      <c r="H28" s="304"/>
      <c r="I28" s="304"/>
      <c r="J28" s="304"/>
      <c r="K28" s="304"/>
      <c r="L28" s="304"/>
      <c r="M28" s="304"/>
      <c r="N28" s="304"/>
      <c r="O28" s="305"/>
    </row>
    <row r="29" spans="1:15">
      <c r="A29" s="303"/>
      <c r="B29" s="304"/>
      <c r="C29" s="304"/>
      <c r="D29" s="304"/>
      <c r="E29" s="304"/>
      <c r="F29" s="304"/>
      <c r="G29" s="304"/>
      <c r="H29" s="304"/>
      <c r="I29" s="304"/>
      <c r="J29" s="304"/>
      <c r="K29" s="304"/>
      <c r="L29" s="304"/>
      <c r="M29" s="304"/>
      <c r="N29" s="304"/>
      <c r="O29" s="305"/>
    </row>
    <row r="30" spans="1:15">
      <c r="A30" s="303"/>
      <c r="B30" s="304"/>
      <c r="C30" s="304"/>
      <c r="D30" s="304"/>
      <c r="E30" s="304"/>
      <c r="F30" s="304"/>
      <c r="G30" s="304"/>
      <c r="H30" s="304"/>
      <c r="I30" s="304"/>
      <c r="J30" s="304"/>
      <c r="K30" s="304"/>
      <c r="L30" s="304"/>
      <c r="M30" s="304"/>
      <c r="N30" s="304"/>
      <c r="O30" s="305"/>
    </row>
    <row r="31" spans="1:15">
      <c r="A31" s="303"/>
      <c r="B31" s="304"/>
      <c r="C31" s="304"/>
      <c r="D31" s="304"/>
      <c r="E31" s="304"/>
      <c r="F31" s="304"/>
      <c r="G31" s="304"/>
      <c r="H31" s="304"/>
      <c r="I31" s="304"/>
      <c r="J31" s="304"/>
      <c r="K31" s="304"/>
      <c r="L31" s="304"/>
      <c r="M31" s="304"/>
      <c r="N31" s="304"/>
      <c r="O31" s="305"/>
    </row>
    <row r="32" spans="1:15">
      <c r="A32" s="282"/>
      <c r="B32" s="283"/>
      <c r="C32" s="283"/>
      <c r="D32" s="283"/>
      <c r="E32" s="283"/>
      <c r="F32" s="283"/>
      <c r="G32" s="283"/>
      <c r="H32" s="283"/>
      <c r="I32" s="283"/>
      <c r="J32" s="283"/>
      <c r="K32" s="283"/>
      <c r="L32" s="283"/>
      <c r="M32" s="283"/>
      <c r="N32" s="283"/>
      <c r="O32" s="284"/>
    </row>
    <row r="33" spans="1:15" ht="15.75" thickBot="1">
      <c r="A33" s="285"/>
      <c r="B33" s="286"/>
      <c r="C33" s="286"/>
      <c r="D33" s="286"/>
      <c r="E33" s="286"/>
      <c r="F33" s="286"/>
      <c r="G33" s="286"/>
      <c r="H33" s="286"/>
      <c r="I33" s="286"/>
      <c r="J33" s="286"/>
      <c r="K33" s="286"/>
      <c r="L33" s="286"/>
      <c r="M33" s="286"/>
      <c r="N33" s="286"/>
      <c r="O33" s="287"/>
    </row>
  </sheetData>
  <mergeCells count="2">
    <mergeCell ref="A2:O31"/>
    <mergeCell ref="A1:O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DL58"/>
  <sheetViews>
    <sheetView zoomScaleNormal="100" workbookViewId="0">
      <selection activeCell="K10" sqref="K10"/>
    </sheetView>
  </sheetViews>
  <sheetFormatPr defaultRowHeight="15"/>
  <cols>
    <col min="1" max="1" width="5.5703125" style="46" customWidth="1"/>
    <col min="2" max="2" width="25" style="47" customWidth="1"/>
    <col min="3" max="3" width="27.85546875" style="46" customWidth="1"/>
    <col min="4" max="4" width="24.42578125" style="46" customWidth="1"/>
    <col min="5" max="5" width="27.28515625" style="46" customWidth="1"/>
    <col min="6" max="6" width="19.28515625" style="46" customWidth="1"/>
    <col min="7" max="7" width="3.5703125" style="46" customWidth="1"/>
    <col min="8" max="8" width="6.7109375" style="46" customWidth="1"/>
    <col min="9" max="9" width="16.140625" style="46" customWidth="1"/>
    <col min="10" max="10" width="18.85546875" style="46" customWidth="1"/>
    <col min="11" max="116" width="16.7109375" style="46" customWidth="1"/>
    <col min="117" max="16384" width="9.140625" style="48"/>
  </cols>
  <sheetData>
    <row r="1" spans="1:116" ht="15.75" thickBot="1"/>
    <row r="2" spans="1:116" s="50" customFormat="1" ht="39.75" customHeight="1" thickBot="1">
      <c r="A2" s="49"/>
      <c r="B2" s="317" t="s">
        <v>36</v>
      </c>
      <c r="C2" s="318"/>
      <c r="D2" s="318"/>
      <c r="E2" s="318"/>
      <c r="F2" s="319"/>
      <c r="G2" s="319"/>
      <c r="H2" s="319"/>
      <c r="I2" s="319"/>
      <c r="J2" s="319" t="s">
        <v>35</v>
      </c>
      <c r="K2" s="319"/>
      <c r="L2" s="319"/>
      <c r="M2" s="326"/>
      <c r="N2" s="49"/>
      <c r="O2" s="49"/>
      <c r="P2" s="49"/>
      <c r="Q2" s="49"/>
      <c r="R2" s="49"/>
      <c r="S2" s="49"/>
      <c r="T2" s="49"/>
      <c r="U2" s="49"/>
      <c r="V2" s="49"/>
      <c r="W2" s="49"/>
      <c r="X2" s="49"/>
      <c r="Y2" s="49"/>
      <c r="Z2" s="49"/>
      <c r="AA2" s="49"/>
      <c r="AB2" s="49"/>
      <c r="AC2" s="49"/>
      <c r="AD2" s="49"/>
      <c r="AE2" s="49"/>
      <c r="AF2" s="49"/>
      <c r="AG2" s="49"/>
      <c r="AH2" s="49"/>
      <c r="AI2" s="49"/>
      <c r="AJ2" s="49"/>
      <c r="AK2" s="49"/>
      <c r="AL2" s="49"/>
      <c r="AM2" s="49"/>
      <c r="AN2" s="49"/>
      <c r="AO2" s="49"/>
      <c r="AP2" s="49"/>
      <c r="AQ2" s="49"/>
      <c r="AR2" s="49"/>
      <c r="AS2" s="49"/>
      <c r="AT2" s="49"/>
      <c r="AU2" s="49"/>
      <c r="AV2" s="49"/>
      <c r="AW2" s="49"/>
      <c r="AX2" s="49"/>
      <c r="AY2" s="49"/>
      <c r="AZ2" s="49"/>
      <c r="BA2" s="49"/>
      <c r="BB2" s="49"/>
      <c r="BC2" s="49"/>
      <c r="BD2" s="49"/>
      <c r="BE2" s="49"/>
      <c r="BF2" s="49"/>
      <c r="BG2" s="49"/>
      <c r="BH2" s="49"/>
      <c r="BI2" s="49"/>
      <c r="BJ2" s="49"/>
      <c r="BK2" s="49"/>
      <c r="BL2" s="49"/>
      <c r="BM2" s="49"/>
      <c r="BN2" s="49"/>
      <c r="BO2" s="49"/>
      <c r="BP2" s="49"/>
      <c r="BQ2" s="49"/>
      <c r="BR2" s="49"/>
      <c r="BS2" s="49"/>
      <c r="BT2" s="49"/>
      <c r="BU2" s="49"/>
      <c r="BV2" s="49"/>
      <c r="BW2" s="49"/>
      <c r="BX2" s="49"/>
      <c r="BY2" s="49"/>
      <c r="BZ2" s="49"/>
      <c r="CA2" s="49"/>
      <c r="CB2" s="49"/>
      <c r="CC2" s="49"/>
      <c r="CD2" s="49"/>
      <c r="CE2" s="49"/>
      <c r="CF2" s="49"/>
      <c r="CG2" s="49"/>
      <c r="CH2" s="49"/>
      <c r="CI2" s="49"/>
      <c r="CJ2" s="49"/>
      <c r="CK2" s="49"/>
      <c r="CL2" s="49"/>
      <c r="CM2" s="49"/>
      <c r="CN2" s="49"/>
      <c r="CO2" s="49"/>
      <c r="CP2" s="49"/>
      <c r="CQ2" s="49"/>
      <c r="CR2" s="49"/>
      <c r="CS2" s="49"/>
      <c r="CT2" s="49"/>
      <c r="CU2" s="49"/>
      <c r="CV2" s="49"/>
      <c r="CW2" s="49"/>
      <c r="CX2" s="49"/>
      <c r="CY2" s="49"/>
      <c r="CZ2" s="49"/>
      <c r="DA2" s="49"/>
      <c r="DB2" s="49"/>
      <c r="DC2" s="49"/>
      <c r="DD2" s="49"/>
      <c r="DE2" s="49"/>
      <c r="DF2" s="49"/>
      <c r="DG2" s="49"/>
      <c r="DH2" s="49"/>
      <c r="DI2" s="49"/>
      <c r="DJ2" s="49"/>
      <c r="DK2" s="49"/>
      <c r="DL2" s="49"/>
    </row>
    <row r="3" spans="1:116" s="2" customFormat="1" ht="32.1" customHeight="1" thickBot="1">
      <c r="A3" s="10"/>
      <c r="B3" s="208" t="s">
        <v>61</v>
      </c>
      <c r="C3" s="225" t="s">
        <v>1</v>
      </c>
      <c r="D3" s="340" t="s">
        <v>30</v>
      </c>
      <c r="E3" s="341"/>
      <c r="F3" s="327" t="s">
        <v>218</v>
      </c>
      <c r="G3" s="328"/>
      <c r="H3" s="346" t="s">
        <v>40</v>
      </c>
      <c r="I3" s="347"/>
      <c r="J3" s="347"/>
      <c r="K3" s="24" t="s">
        <v>52</v>
      </c>
      <c r="L3" s="24" t="s">
        <v>58</v>
      </c>
      <c r="M3" s="25" t="s">
        <v>53</v>
      </c>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row>
    <row r="4" spans="1:116" s="2" customFormat="1" ht="32.1" customHeight="1" thickBot="1">
      <c r="A4" s="10"/>
      <c r="B4" s="209" t="s">
        <v>130</v>
      </c>
      <c r="C4" s="226" t="s">
        <v>3</v>
      </c>
      <c r="D4" s="338" t="str">
        <f>IF(ISNUMBER(SEARCH("delta",D3)),Constants!B3,IF(ISNUMBER(SEARCH("ratio",D3)),Constants!B4,IF(ISNUMBER(SEARCH("%",D3)),Constants!B5,IF(ISNUMBER(SEARCH("ppm",D3)),Constants!B6,IF(ISNUMBER(SEARCH("select",D3)),Constants!B2)))))</f>
        <v>Select "Conversion from"</v>
      </c>
      <c r="E4" s="339"/>
      <c r="F4" s="329"/>
      <c r="G4" s="330"/>
      <c r="H4" s="348" t="s">
        <v>37</v>
      </c>
      <c r="I4" s="349"/>
      <c r="J4" s="350"/>
      <c r="K4" s="4" t="s">
        <v>121</v>
      </c>
      <c r="L4" s="5" t="s">
        <v>0</v>
      </c>
      <c r="M4" s="23">
        <v>0</v>
      </c>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row>
    <row r="5" spans="1:116" s="2" customFormat="1" ht="32.1" customHeight="1" thickBot="1">
      <c r="A5" s="10"/>
      <c r="B5" s="209" t="s">
        <v>130</v>
      </c>
      <c r="C5" s="227" t="s">
        <v>2</v>
      </c>
      <c r="D5" s="312" t="s">
        <v>0</v>
      </c>
      <c r="E5" s="313"/>
      <c r="F5" s="329"/>
      <c r="G5" s="330"/>
      <c r="H5" s="309" t="s">
        <v>257</v>
      </c>
      <c r="I5" s="310"/>
      <c r="J5" s="311"/>
      <c r="K5" s="3" t="s">
        <v>122</v>
      </c>
      <c r="L5" s="20" t="s">
        <v>34</v>
      </c>
      <c r="M5" s="35" t="s">
        <v>54</v>
      </c>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row>
    <row r="6" spans="1:116" s="2" customFormat="1" ht="32.1" customHeight="1" thickTop="1">
      <c r="A6" s="10"/>
      <c r="B6" s="203" t="s">
        <v>61</v>
      </c>
      <c r="C6" s="228" t="s">
        <v>299</v>
      </c>
      <c r="D6" s="342" t="s">
        <v>256</v>
      </c>
      <c r="E6" s="343"/>
      <c r="F6" s="329"/>
      <c r="G6" s="330"/>
      <c r="H6" s="351" t="s">
        <v>188</v>
      </c>
      <c r="I6" s="310"/>
      <c r="J6" s="311"/>
      <c r="K6" s="4" t="s">
        <v>123</v>
      </c>
      <c r="L6" s="20" t="s">
        <v>31</v>
      </c>
      <c r="M6" s="36" t="s">
        <v>57</v>
      </c>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row>
    <row r="7" spans="1:116" s="2" customFormat="1" ht="32.1" customHeight="1">
      <c r="A7" s="10"/>
      <c r="B7" s="204" t="s">
        <v>130</v>
      </c>
      <c r="C7" s="229" t="s">
        <v>300</v>
      </c>
      <c r="D7" s="344" t="str">
        <f>IF(ISNUMBER(SEARCH(Tables!C3,D6)),Tables!D3,IF(ISNUMBER(SEARCH(Tables!C4,D6)),Tables!D4,IF(ISNUMBER(SEARCH(Tables!#REF!,D6)),Tables!#REF!,IF(ISNUMBER(SEARCH(Tables!C5,D6)),Tables!D5,IF(ISNUMBER(SEARCH(Tables!C6,D6)),Tables!D6,IF(ISNUMBER(SEARCH(Tables!C6,D6)),Tables!D6,IF(ISNUMBER(SEARCH("select",D6)),Tables!D2, IF(ISNUMBER(SEARCH("blank",D6)),Tables!D7))))))))</f>
        <v xml:space="preserve">Select "Absolute isotope ratio Rstd for delta zero point" </v>
      </c>
      <c r="E7" s="345"/>
      <c r="F7" s="329"/>
      <c r="G7" s="330"/>
      <c r="H7" s="309" t="s">
        <v>189</v>
      </c>
      <c r="I7" s="310"/>
      <c r="J7" s="311"/>
      <c r="K7" s="3" t="s">
        <v>124</v>
      </c>
      <c r="L7" s="20" t="s">
        <v>34</v>
      </c>
      <c r="M7" s="35" t="s">
        <v>54</v>
      </c>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10"/>
      <c r="BT7" s="10"/>
      <c r="BU7" s="10"/>
      <c r="BV7" s="10"/>
      <c r="BW7" s="10"/>
      <c r="BX7" s="10"/>
      <c r="BY7" s="10"/>
      <c r="BZ7" s="10"/>
      <c r="CA7" s="10"/>
      <c r="CB7" s="10"/>
      <c r="CC7" s="10"/>
      <c r="CD7" s="10"/>
      <c r="CE7" s="10"/>
      <c r="CF7" s="10"/>
      <c r="CG7" s="10"/>
      <c r="CH7" s="10"/>
      <c r="CI7" s="10"/>
      <c r="CJ7" s="10"/>
      <c r="CK7" s="10"/>
      <c r="CL7" s="10"/>
      <c r="CM7" s="10"/>
      <c r="CN7" s="10"/>
      <c r="CO7" s="10"/>
      <c r="CP7" s="10"/>
      <c r="CQ7" s="10"/>
      <c r="CR7" s="10"/>
      <c r="CS7" s="10"/>
      <c r="CT7" s="10"/>
      <c r="CU7" s="10"/>
      <c r="CV7" s="10"/>
      <c r="CW7" s="10"/>
      <c r="CX7" s="10"/>
      <c r="CY7" s="10"/>
      <c r="CZ7" s="10"/>
      <c r="DA7" s="10"/>
      <c r="DB7" s="10"/>
      <c r="DC7" s="10"/>
      <c r="DD7" s="10"/>
      <c r="DE7" s="10"/>
      <c r="DF7" s="10"/>
      <c r="DG7" s="10"/>
      <c r="DH7" s="10"/>
      <c r="DI7" s="10"/>
      <c r="DJ7" s="10"/>
      <c r="DK7" s="10"/>
      <c r="DL7" s="10"/>
    </row>
    <row r="8" spans="1:116" s="2" customFormat="1" ht="32.1" customHeight="1" thickBot="1">
      <c r="A8" s="10"/>
      <c r="B8" s="205" t="s">
        <v>130</v>
      </c>
      <c r="C8" s="230" t="s">
        <v>301</v>
      </c>
      <c r="D8" s="336" t="str">
        <f>IF(ISNUMBER(SEARCH(Tables!C3,D6)),Tables!G3,IF(ISNUMBER(SEARCH(Tables!C4,D6)),Tables!G4,IF(ISNUMBER(SEARCH(Tables!#REF!,D6)),Tables!#REF!,IF(ISNUMBER(SEARCH(Tables!C5,D6)),Tables!G5,IF(ISNUMBER(SEARCH(Tables!C6,D6)),Tables!G6,IF(ISNUMBER(SEARCH("select",D6)),Tables!D2,IF(ISNUMBER(SEARCH("blank",D6)),Tables!D7)))))))</f>
        <v xml:space="preserve">Select "Absolute isotope ratio Rstd for delta zero point" </v>
      </c>
      <c r="E8" s="337"/>
      <c r="F8" s="329"/>
      <c r="G8" s="330"/>
      <c r="H8" s="309" t="s">
        <v>190</v>
      </c>
      <c r="I8" s="310"/>
      <c r="J8" s="311"/>
      <c r="K8" s="5" t="s">
        <v>320</v>
      </c>
      <c r="L8" s="20" t="s">
        <v>32</v>
      </c>
      <c r="M8" s="17" t="s">
        <v>55</v>
      </c>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c r="BB8" s="10"/>
      <c r="BC8" s="10"/>
      <c r="BD8" s="10"/>
      <c r="BE8" s="10"/>
      <c r="BF8" s="10"/>
      <c r="BG8" s="10"/>
      <c r="BH8" s="10"/>
      <c r="BI8" s="10"/>
      <c r="BJ8" s="10"/>
      <c r="BK8" s="10"/>
      <c r="BL8" s="10"/>
      <c r="BM8" s="10"/>
      <c r="BN8" s="10"/>
      <c r="BO8" s="10"/>
      <c r="BP8" s="10"/>
      <c r="BQ8" s="10"/>
      <c r="BR8" s="10"/>
      <c r="BS8" s="10"/>
      <c r="BT8" s="10"/>
      <c r="BU8" s="10"/>
      <c r="BV8" s="10"/>
      <c r="BW8" s="10"/>
      <c r="BX8" s="10"/>
      <c r="BY8" s="10"/>
      <c r="BZ8" s="10"/>
      <c r="CA8" s="10"/>
      <c r="CB8" s="10"/>
      <c r="CC8" s="10"/>
      <c r="CD8" s="10"/>
      <c r="CE8" s="10"/>
      <c r="CF8" s="10"/>
      <c r="CG8" s="10"/>
      <c r="CH8" s="10"/>
      <c r="CI8" s="10"/>
      <c r="CJ8" s="10"/>
      <c r="CK8" s="10"/>
      <c r="CL8" s="10"/>
      <c r="CM8" s="10"/>
      <c r="CN8" s="10"/>
      <c r="CO8" s="10"/>
      <c r="CP8" s="10"/>
      <c r="CQ8" s="10"/>
      <c r="CR8" s="10"/>
      <c r="CS8" s="10"/>
      <c r="CT8" s="10"/>
      <c r="CU8" s="10"/>
      <c r="CV8" s="10"/>
      <c r="CW8" s="10"/>
      <c r="CX8" s="10"/>
      <c r="CY8" s="10"/>
      <c r="CZ8" s="10"/>
      <c r="DA8" s="10"/>
      <c r="DB8" s="10"/>
      <c r="DC8" s="10"/>
      <c r="DD8" s="10"/>
      <c r="DE8" s="10"/>
      <c r="DF8" s="10"/>
      <c r="DG8" s="10"/>
      <c r="DH8" s="10"/>
      <c r="DI8" s="10"/>
      <c r="DJ8" s="10"/>
      <c r="DK8" s="10"/>
      <c r="DL8" s="10"/>
    </row>
    <row r="9" spans="1:116" s="2" customFormat="1" ht="32.1" customHeight="1" thickTop="1" thickBot="1">
      <c r="A9" s="10"/>
      <c r="B9" s="210" t="s">
        <v>131</v>
      </c>
      <c r="C9" s="211" t="str">
        <f>CONCATENATE("uncertainty ",D3)</f>
        <v>uncertainty Select</v>
      </c>
      <c r="D9" s="212">
        <v>0</v>
      </c>
      <c r="E9" s="213"/>
      <c r="F9" s="331"/>
      <c r="G9" s="332"/>
      <c r="H9" s="323" t="s">
        <v>191</v>
      </c>
      <c r="I9" s="324"/>
      <c r="J9" s="325"/>
      <c r="K9" s="6" t="s">
        <v>320</v>
      </c>
      <c r="L9" s="21" t="s">
        <v>33</v>
      </c>
      <c r="M9" s="18" t="s">
        <v>56</v>
      </c>
      <c r="N9" s="10"/>
      <c r="O9" s="10"/>
      <c r="P9" s="10"/>
      <c r="Q9" s="10"/>
      <c r="R9" s="10"/>
      <c r="S9" s="10"/>
      <c r="T9" s="10"/>
      <c r="U9" s="10"/>
      <c r="V9" s="10"/>
      <c r="W9" s="10"/>
      <c r="X9" s="10"/>
      <c r="Y9" s="10"/>
      <c r="Z9" s="10"/>
      <c r="AA9" s="10"/>
      <c r="AB9" s="10"/>
      <c r="AC9" s="10"/>
      <c r="AD9" s="10"/>
      <c r="AE9" s="10"/>
      <c r="AF9" s="10"/>
      <c r="AG9" s="10"/>
      <c r="AH9" s="10"/>
      <c r="AI9" s="10"/>
      <c r="AJ9" s="10"/>
      <c r="AK9" s="10"/>
      <c r="AL9" s="10"/>
      <c r="AM9" s="10"/>
      <c r="AN9" s="10"/>
      <c r="AO9" s="10"/>
      <c r="AP9" s="10"/>
      <c r="AQ9" s="10"/>
      <c r="AR9" s="10"/>
      <c r="AS9" s="10"/>
      <c r="AT9" s="10"/>
      <c r="AU9" s="10"/>
      <c r="AV9" s="10"/>
      <c r="AW9" s="10"/>
      <c r="AX9" s="10"/>
      <c r="AY9" s="10"/>
      <c r="AZ9" s="10"/>
      <c r="BA9" s="10"/>
      <c r="BB9" s="10"/>
      <c r="BC9" s="10"/>
      <c r="BD9" s="10"/>
      <c r="BE9" s="10"/>
      <c r="BF9" s="10"/>
      <c r="BG9" s="10"/>
      <c r="BH9" s="10"/>
      <c r="BI9" s="10"/>
      <c r="BJ9" s="10"/>
      <c r="BK9" s="10"/>
      <c r="BL9" s="10"/>
      <c r="BM9" s="10"/>
      <c r="BN9" s="10"/>
      <c r="BO9" s="10"/>
      <c r="BP9" s="10"/>
      <c r="BQ9" s="10"/>
      <c r="BR9" s="10"/>
      <c r="BS9" s="10"/>
      <c r="BT9" s="10"/>
      <c r="BU9" s="10"/>
      <c r="BV9" s="10"/>
      <c r="BW9" s="10"/>
      <c r="BX9" s="10"/>
      <c r="BY9" s="10"/>
      <c r="BZ9" s="10"/>
      <c r="CA9" s="10"/>
      <c r="CB9" s="10"/>
      <c r="CC9" s="10"/>
      <c r="CD9" s="10"/>
      <c r="CE9" s="10"/>
      <c r="CF9" s="10"/>
      <c r="CG9" s="10"/>
      <c r="CH9" s="10"/>
      <c r="CI9" s="10"/>
      <c r="CJ9" s="10"/>
      <c r="CK9" s="10"/>
      <c r="CL9" s="10"/>
      <c r="CM9" s="10"/>
      <c r="CN9" s="10"/>
      <c r="CO9" s="10"/>
      <c r="CP9" s="10"/>
      <c r="CQ9" s="10"/>
      <c r="CR9" s="10"/>
      <c r="CS9" s="10"/>
      <c r="CT9" s="10"/>
      <c r="CU9" s="10"/>
      <c r="CV9" s="10"/>
      <c r="CW9" s="10"/>
      <c r="CX9" s="10"/>
      <c r="CY9" s="10"/>
      <c r="CZ9" s="10"/>
      <c r="DA9" s="10"/>
      <c r="DB9" s="10"/>
      <c r="DC9" s="10"/>
      <c r="DD9" s="10"/>
      <c r="DE9" s="10"/>
      <c r="DF9" s="10"/>
      <c r="DG9" s="10"/>
      <c r="DH9" s="10"/>
      <c r="DI9" s="10"/>
      <c r="DJ9" s="10"/>
      <c r="DK9" s="10"/>
      <c r="DL9" s="10"/>
    </row>
    <row r="10" spans="1:116" ht="29.25" customHeight="1" thickBot="1"/>
    <row r="11" spans="1:116" s="2" customFormat="1" ht="15" customHeight="1">
      <c r="A11" s="10"/>
      <c r="B11" s="33" t="s">
        <v>119</v>
      </c>
      <c r="C11" s="8" t="s">
        <v>21</v>
      </c>
      <c r="D11" s="333" t="s">
        <v>39</v>
      </c>
      <c r="E11" s="334"/>
      <c r="F11" s="335"/>
      <c r="G11" s="314"/>
      <c r="H11" s="314"/>
      <c r="I11" s="314"/>
      <c r="J11" s="42"/>
      <c r="K11" s="320" t="s">
        <v>232</v>
      </c>
      <c r="L11" s="321"/>
      <c r="M11" s="322"/>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c r="AW11" s="10"/>
      <c r="AX11" s="10"/>
      <c r="AY11" s="10"/>
      <c r="AZ11" s="10"/>
      <c r="BA11" s="10"/>
      <c r="BB11" s="10"/>
      <c r="BC11" s="10"/>
      <c r="BD11" s="10"/>
      <c r="BE11" s="10"/>
      <c r="BF11" s="10"/>
      <c r="BG11" s="10"/>
      <c r="BH11" s="10"/>
      <c r="BI11" s="10"/>
      <c r="BJ11" s="10"/>
      <c r="BK11" s="10"/>
      <c r="BL11" s="10"/>
      <c r="BM11" s="10"/>
      <c r="BN11" s="10"/>
      <c r="BO11" s="10"/>
      <c r="BP11" s="10"/>
      <c r="BQ11" s="10"/>
      <c r="BR11" s="10"/>
      <c r="BS11" s="10"/>
      <c r="BT11" s="10"/>
      <c r="BU11" s="10"/>
      <c r="BV11" s="10"/>
      <c r="BW11" s="10"/>
      <c r="BX11" s="10"/>
      <c r="BY11" s="10"/>
      <c r="BZ11" s="10"/>
      <c r="CA11" s="10"/>
      <c r="CB11" s="10"/>
      <c r="CC11" s="10"/>
      <c r="CD11" s="10"/>
      <c r="CE11" s="10"/>
      <c r="CF11" s="10"/>
      <c r="CG11" s="10"/>
      <c r="CH11" s="10"/>
      <c r="CI11" s="10"/>
      <c r="CJ11" s="10"/>
      <c r="CK11" s="10"/>
      <c r="CL11" s="10"/>
      <c r="CM11" s="10"/>
      <c r="CN11" s="10"/>
      <c r="CO11" s="10"/>
      <c r="CP11" s="10"/>
      <c r="CQ11" s="10"/>
      <c r="CR11" s="10"/>
      <c r="CS11" s="10"/>
      <c r="CT11" s="10"/>
      <c r="CU11" s="10"/>
      <c r="CV11" s="10"/>
      <c r="CW11" s="10"/>
      <c r="CX11" s="10"/>
      <c r="CY11" s="10"/>
      <c r="CZ11" s="10"/>
      <c r="DA11" s="10"/>
      <c r="DB11" s="10"/>
      <c r="DC11" s="10"/>
      <c r="DD11" s="10"/>
      <c r="DE11" s="10"/>
      <c r="DF11" s="10"/>
      <c r="DG11" s="10"/>
      <c r="DH11" s="10"/>
      <c r="DI11" s="10"/>
      <c r="DJ11" s="10"/>
      <c r="DK11" s="10"/>
      <c r="DL11" s="10"/>
    </row>
    <row r="12" spans="1:116" s="2" customFormat="1" ht="12.75">
      <c r="A12" s="10"/>
      <c r="B12" s="34" t="s">
        <v>132</v>
      </c>
      <c r="C12" s="9" t="str">
        <f>D3</f>
        <v>Select</v>
      </c>
      <c r="D12" s="43" t="str">
        <f>IF(ISNUMBER(SEARCH("delta",C12)),"Ratio (2H/1H)",IF(ISNUMBER(SEARCH("ratio",C12)),"Delta (2H/1H) [‰]",IF(ISNUMBER(SEARCH("fraction",C12)),"Delta (2H/1H) [‰]","Not selected")))</f>
        <v>Not selected</v>
      </c>
      <c r="E12" s="44" t="str">
        <f>IF(ISNUMBER(SEARCH("delta",C12)),"Fraction (2H) [%]",IF(ISNUMBER(SEARCH("Ratio",C12)),"Fraction (2H) [%]",IF(ISNUMBER(SEARCH("fraction (2H) [%]",C12)),"Ratio (2H/1H)",IF(ISNUMBER(SEARCH("fraction (2H) [ppm]",C12)),"Ratio (2H/1H)", "Not selected"))))</f>
        <v>Not selected</v>
      </c>
      <c r="F12" s="7" t="str">
        <f>IF(ISNUMBER(SEARCH("delta",C12)),"Fraction (2H) [ppm]",IF(ISNUMBER(SEARCH("ratio",C12)),"Fraction (2H) [ppm]",IF(ISNUMBER(SEARCH("fraction (2H) [%]",C12)),"Fraction (2H) [ppm]",IF(ISNUMBER(SEARCH("fraction (2H) [ppm]",C12)),"Fraction (2H) [%]", "Not selected" ))))</f>
        <v>Not selected</v>
      </c>
      <c r="G12" s="315"/>
      <c r="H12" s="315"/>
      <c r="I12" s="315"/>
      <c r="J12" s="14"/>
      <c r="K12" s="43" t="str">
        <f>D12</f>
        <v>Not selected</v>
      </c>
      <c r="L12" s="44" t="str">
        <f>E12</f>
        <v>Not selected</v>
      </c>
      <c r="M12" s="7" t="str">
        <f>F12</f>
        <v>Not selected</v>
      </c>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c r="AS12" s="10"/>
      <c r="AT12" s="10"/>
      <c r="AU12" s="10"/>
      <c r="AV12" s="10"/>
      <c r="AW12" s="10"/>
      <c r="AX12" s="10"/>
      <c r="AY12" s="10"/>
      <c r="AZ12" s="10"/>
      <c r="BA12" s="10"/>
      <c r="BB12" s="10"/>
      <c r="BC12" s="10"/>
      <c r="BD12" s="10"/>
      <c r="BE12" s="10"/>
      <c r="BF12" s="10"/>
      <c r="BG12" s="10"/>
      <c r="BH12" s="10"/>
      <c r="BI12" s="10"/>
      <c r="BJ12" s="10"/>
      <c r="BK12" s="10"/>
      <c r="BL12" s="10"/>
      <c r="BM12" s="10"/>
      <c r="BN12" s="10"/>
      <c r="BO12" s="10"/>
      <c r="BP12" s="10"/>
      <c r="BQ12" s="10"/>
      <c r="BR12" s="10"/>
      <c r="BS12" s="10"/>
      <c r="BT12" s="10"/>
      <c r="BU12" s="10"/>
      <c r="BV12" s="10"/>
      <c r="BW12" s="10"/>
      <c r="BX12" s="10"/>
      <c r="BY12" s="10"/>
      <c r="BZ12" s="10"/>
      <c r="CA12" s="10"/>
      <c r="CB12" s="10"/>
      <c r="CC12" s="10"/>
      <c r="CD12" s="10"/>
      <c r="CE12" s="10"/>
      <c r="CF12" s="10"/>
      <c r="CG12" s="10"/>
      <c r="CH12" s="10"/>
      <c r="CI12" s="10"/>
      <c r="CJ12" s="10"/>
      <c r="CK12" s="10"/>
      <c r="CL12" s="10"/>
      <c r="CM12" s="10"/>
      <c r="CN12" s="10"/>
      <c r="CO12" s="10"/>
      <c r="CP12" s="10"/>
      <c r="CQ12" s="10"/>
      <c r="CR12" s="10"/>
      <c r="CS12" s="10"/>
      <c r="CT12" s="10"/>
      <c r="CU12" s="10"/>
      <c r="CV12" s="10"/>
      <c r="CW12" s="10"/>
      <c r="CX12" s="10"/>
      <c r="CY12" s="10"/>
      <c r="CZ12" s="10"/>
      <c r="DA12" s="10"/>
      <c r="DB12" s="10"/>
      <c r="DC12" s="10"/>
      <c r="DD12" s="10"/>
      <c r="DE12" s="10"/>
      <c r="DF12" s="10"/>
      <c r="DG12" s="10"/>
      <c r="DH12" s="10"/>
      <c r="DI12" s="10"/>
      <c r="DJ12" s="10"/>
      <c r="DK12" s="10"/>
      <c r="DL12" s="10"/>
    </row>
    <row r="13" spans="1:116" s="2" customFormat="1" ht="12.75">
      <c r="A13" s="10"/>
      <c r="B13" s="31" t="s">
        <v>62</v>
      </c>
      <c r="C13" s="51">
        <v>0</v>
      </c>
      <c r="D13" s="52" t="str">
        <f t="shared" ref="D13:D42" si="0">IF(ISNUMBER(SEARCH("delta",$C$12)),((C13/1000)+1)*$D$6,IF(ISNUMBER(SEARCH("ratio",$C$12)),(((C13/$D$6)-1)*1000),IF(ISNUMBER(SEARCH("%",$C$12)),((((C13/(100-C13))/$D$6)-1)*1000),IF(ISNUMBER(SEARCH("ppm",$C$12)),((((((C13/10000)/(100-(C13/10000))/$D$6)-1)*1000))),"Not selected"))))</f>
        <v>Not selected</v>
      </c>
      <c r="E13" s="53" t="str">
        <f>IF(ISNUMBER(SEARCH("delta",$C$12)),((((C13/1000)+1)*$D$6)/(1+(((C13/1000)+1)*$D$6)))*100,IF(ISNUMBER(SEARCH("ratio",$C$12)),((C13/(1+C13))*100),IF(ISNUMBER(SEARCH("%",$C$12)),(C13/(100-C13)),IF(ISNUMBER(SEARCH("ppm",$C$12)),((C13/10000)/(100-(C13/10000))),"Not selected"))))</f>
        <v>Not selected</v>
      </c>
      <c r="F13" s="54" t="str">
        <f>IF(ISNUMBER(SEARCH("delta",$C$12)),((((C13/1000)+1)*$D$6)/(1+(((C13/1000)+1)*$D$6)))*1000000,IF(ISNUMBER(SEARCH("ratio",$C$12)),(C13/(1+C13))*1000000,IF(ISNUMBER(SEARCH("%",$C$12)),C13*10000,IF(ISNUMBER(SEARCH("ppm",$C$12)),C13/10000,"Not selected"))))</f>
        <v>Not selected</v>
      </c>
      <c r="G13" s="315"/>
      <c r="H13" s="315"/>
      <c r="I13" s="315"/>
      <c r="J13" s="14"/>
      <c r="K13" s="55" t="str">
        <f t="shared" ref="K13:K52" si="1">IF(ISNUMBER(SEARCH("delta",$C$12)),SQRT((((((C13/1000)+1)*($D$6+$D$7))-D13)^2)+((((((C13+$D$9)/1000)+1)*$D$6)-D13)^2)),IF(ISNUMBER(SEARCH("ratio",$C$12)),SQRT(((((((C13/($D$6+$D$7))-1)*1000))-D13)^2)+(((((((C13+$D$9)/$D$6)-1)*1000))-D13)^2)),IF(ISNUMBER(SEARCH("%",$C$12)),SQRT((((((((C13/(100-C13))/($D$6+$D$7))-1)*1000))-D13)^2)+((((((((C13+$D$9)/(100-(C13+$D$9)))/$D$6)-1)*1000))-D13)^2)),IF(ISNUMBER(SEARCH("ppm",$C$12)),SQRT((((((((C13/10000)/(100-(C13/10000)))/($D$6+$D$7))-1)*1000)-D13)^2)+(((((((((C13+$D$9)/10000)/(100-((C13+$D$9)/10000)))/$D$6)-1)*1000))-D13)^2)),"Not selected"))))</f>
        <v>Not selected</v>
      </c>
      <c r="L13" s="56" t="str">
        <f t="shared" ref="L13:L52" si="2">IF(ISNUMBER(SEARCH("delta",$C$12)),SQRT((((((((C13/1000)+1)*($D$6+$D$7))/(1+(((C13/1000)+1)*($D$6+$D$7))))*100)-E13)^2)+((((((((C13+$D$9)/1000)+1)*$D$6)/(1+((((C13+$D$9)/1000)+1)*$D$6)))*100)-E13)^2)),IF(ISNUMBER(SEARCH("ratio",$C$12)),SQRT((((((C13/(1+C13))*100))-E13)^2)+((((((C13+$D$9)/(1+(C13+$D$9)))*100))-E13)^2)),IF(ISNUMBER(SEARCH("%",$C$12)),SQRT(((((C13/(100-C13)))-E13)^2)+(((((C13+$D$9)/(100-(C13+$D$9))))-E13)^2)),
IF(ISNUMBER(SEARCH("ppm",$C$12)),SQRT((((((C13/10000)/(100-(C13/10000))))-E13)^2)+((((((C13+$D$9)/10000)/(100-((C13+$D$9)/10000))))-E13)^2)),"Not selected"))))</f>
        <v>Not selected</v>
      </c>
      <c r="M13" s="54" t="str">
        <f t="shared" ref="M13:M52" si="3">IF(ISNUMBER(SEARCH("delta",$C$12)),SQRT((((((((C13/1000)+1)*($D$6+$D$7))/(1+(((C13/1000)+1)*($D$6+$D$7))))*1000000)-F13)^2)+((((((((C13+$D$9)/1000)+1)*$D$6)/(1+((((C13+$D$9)/1000)+1)*$D$6)))*1000000)-F13)^2)),IF(ISNUMBER(SEARCH("ratio",$C$12)),SQRT(((((C13/(1+C13))*1000000)-F13)^2)+(((((C13+$D$9)/(1+(C13+$D$9)))*1000000)-F13)^2)),IF(ISNUMBER(SEARCH("%",$C$12)),SQRT((((C13*10000)-F13)^2)+((((C13+$D$9)*10000)-F13)^2)),IF(ISNUMBER(SEARCH("ppm",$C$12)),SQRT((((C13/10000)-F13)^2)+((((C13+$D$9)/10000)-F13)^2)),"Not selected"))))</f>
        <v>Not selected</v>
      </c>
      <c r="N13" s="10"/>
      <c r="O13" s="10"/>
      <c r="P13" s="10"/>
      <c r="Q13" s="10"/>
      <c r="R13" s="10"/>
      <c r="S13" s="10"/>
      <c r="T13" s="10"/>
      <c r="U13" s="10"/>
      <c r="V13" s="10"/>
      <c r="W13" s="10"/>
      <c r="X13" s="10"/>
      <c r="Y13" s="10"/>
      <c r="Z13" s="10"/>
      <c r="AA13" s="10"/>
      <c r="AB13" s="10"/>
      <c r="AC13" s="10"/>
      <c r="AD13" s="10"/>
      <c r="AE13" s="10"/>
      <c r="AF13" s="10"/>
      <c r="AG13" s="10"/>
      <c r="AH13" s="10"/>
      <c r="AI13" s="10"/>
      <c r="AJ13" s="10"/>
      <c r="AK13" s="10"/>
      <c r="AL13" s="10"/>
      <c r="AM13" s="10"/>
      <c r="AN13" s="10"/>
      <c r="AO13" s="10"/>
      <c r="AP13" s="10"/>
      <c r="AQ13" s="10"/>
      <c r="AR13" s="10"/>
      <c r="AS13" s="10"/>
      <c r="AT13" s="10"/>
      <c r="AU13" s="10"/>
      <c r="AV13" s="10"/>
      <c r="AW13" s="10"/>
      <c r="AX13" s="10"/>
      <c r="AY13" s="10"/>
      <c r="AZ13" s="10"/>
      <c r="BA13" s="10"/>
      <c r="BB13" s="10"/>
      <c r="BC13" s="10"/>
      <c r="BD13" s="10"/>
      <c r="BE13" s="10"/>
      <c r="BF13" s="10"/>
      <c r="BG13" s="10"/>
      <c r="BH13" s="10"/>
      <c r="BI13" s="10"/>
      <c r="BJ13" s="10"/>
      <c r="BK13" s="10"/>
      <c r="BL13" s="10"/>
      <c r="BM13" s="10"/>
      <c r="BN13" s="10"/>
      <c r="BO13" s="10"/>
      <c r="BP13" s="10"/>
      <c r="BQ13" s="10"/>
      <c r="BR13" s="10"/>
      <c r="BS13" s="10"/>
      <c r="BT13" s="10"/>
      <c r="BU13" s="10"/>
      <c r="BV13" s="10"/>
      <c r="BW13" s="10"/>
      <c r="BX13" s="10"/>
      <c r="BY13" s="10"/>
      <c r="BZ13" s="10"/>
      <c r="CA13" s="10"/>
      <c r="CB13" s="10"/>
      <c r="CC13" s="10"/>
      <c r="CD13" s="10"/>
      <c r="CE13" s="10"/>
      <c r="CF13" s="10"/>
      <c r="CG13" s="10"/>
      <c r="CH13" s="10"/>
      <c r="CI13" s="10"/>
      <c r="CJ13" s="10"/>
      <c r="CK13" s="10"/>
      <c r="CL13" s="10"/>
      <c r="CM13" s="10"/>
      <c r="CN13" s="10"/>
      <c r="CO13" s="10"/>
      <c r="CP13" s="10"/>
      <c r="CQ13" s="10"/>
      <c r="CR13" s="10"/>
      <c r="CS13" s="10"/>
      <c r="CT13" s="10"/>
      <c r="CU13" s="10"/>
      <c r="CV13" s="10"/>
      <c r="CW13" s="10"/>
      <c r="CX13" s="10"/>
      <c r="CY13" s="10"/>
      <c r="CZ13" s="10"/>
      <c r="DA13" s="10"/>
      <c r="DB13" s="10"/>
      <c r="DC13" s="10"/>
      <c r="DD13" s="10"/>
      <c r="DE13" s="10"/>
      <c r="DF13" s="10"/>
      <c r="DG13" s="10"/>
      <c r="DH13" s="10"/>
      <c r="DI13" s="10"/>
      <c r="DJ13" s="10"/>
      <c r="DK13" s="10"/>
      <c r="DL13" s="10"/>
    </row>
    <row r="14" spans="1:116" s="2" customFormat="1" ht="12.75">
      <c r="A14" s="10"/>
      <c r="B14" s="31" t="s">
        <v>60</v>
      </c>
      <c r="C14" s="51">
        <v>0</v>
      </c>
      <c r="D14" s="52" t="str">
        <f t="shared" si="0"/>
        <v>Not selected</v>
      </c>
      <c r="E14" s="53" t="str">
        <f t="shared" ref="E14:E42" si="4">IF(ISNUMBER(SEARCH("delta",$C$12)),((((C14/1000)+1)*$D$6)/(1+(((C14/1000)+1)*$D$6)))*100,IF(ISNUMBER(SEARCH("ratio",$C$12)),((C14/(1+C14))*100),IF(ISNUMBER(SEARCH("%",$C$12)),(C14/(100-C14)),IF(ISNUMBER(SEARCH("ppm",$C$12)),((C14/10000)/(100-(C14/10000))),"Not selected"))))</f>
        <v>Not selected</v>
      </c>
      <c r="F14" s="54" t="str">
        <f t="shared" ref="F14:F42" si="5">IF(ISNUMBER(SEARCH("delta",$C$12)),((((C14/1000)+1)*$D$6)/(1+(((C14/1000)+1)*$D$6)))*1000000,IF(ISNUMBER(SEARCH("ratio",$C$12)),(C14/(1+C14))*1000000,IF(ISNUMBER(SEARCH("%",$C$12)),C14*10000,IF(ISNUMBER(SEARCH("ppm",$C$12)),C14/10000,"Not selected"))))</f>
        <v>Not selected</v>
      </c>
      <c r="G14" s="315"/>
      <c r="H14" s="315"/>
      <c r="I14" s="315"/>
      <c r="J14" s="14"/>
      <c r="K14" s="55" t="str">
        <f t="shared" si="1"/>
        <v>Not selected</v>
      </c>
      <c r="L14" s="56" t="str">
        <f t="shared" si="2"/>
        <v>Not selected</v>
      </c>
      <c r="M14" s="54" t="str">
        <f t="shared" si="3"/>
        <v>Not selected</v>
      </c>
      <c r="N14" s="10"/>
      <c r="O14" s="10"/>
      <c r="P14" s="10"/>
      <c r="Q14" s="10"/>
      <c r="R14" s="10"/>
      <c r="S14" s="10"/>
      <c r="T14" s="10"/>
      <c r="U14" s="10"/>
      <c r="V14" s="10"/>
      <c r="W14" s="10"/>
      <c r="X14" s="10"/>
      <c r="Y14" s="10"/>
      <c r="Z14" s="10"/>
      <c r="AA14" s="10"/>
      <c r="AB14" s="10"/>
      <c r="AC14" s="10"/>
      <c r="AD14" s="10"/>
      <c r="AE14" s="10"/>
      <c r="AF14" s="10"/>
      <c r="AG14" s="10"/>
      <c r="AH14" s="10"/>
      <c r="AI14" s="10"/>
      <c r="AJ14" s="10"/>
      <c r="AK14" s="10"/>
      <c r="AL14" s="10"/>
      <c r="AM14" s="10"/>
      <c r="AN14" s="10"/>
      <c r="AO14" s="10"/>
      <c r="AP14" s="10"/>
      <c r="AQ14" s="10"/>
      <c r="AR14" s="10"/>
      <c r="AS14" s="10"/>
      <c r="AT14" s="10"/>
      <c r="AU14" s="10"/>
      <c r="AV14" s="10"/>
      <c r="AW14" s="10"/>
      <c r="AX14" s="10"/>
      <c r="AY14" s="10"/>
      <c r="AZ14" s="10"/>
      <c r="BA14" s="10"/>
      <c r="BB14" s="10"/>
      <c r="BC14" s="10"/>
      <c r="BD14" s="10"/>
      <c r="BE14" s="10"/>
      <c r="BF14" s="10"/>
      <c r="BG14" s="10"/>
      <c r="BH14" s="10"/>
      <c r="BI14" s="10"/>
      <c r="BJ14" s="10"/>
      <c r="BK14" s="10"/>
      <c r="BL14" s="10"/>
      <c r="BM14" s="10"/>
      <c r="BN14" s="10"/>
      <c r="BO14" s="10"/>
      <c r="BP14" s="10"/>
      <c r="BQ14" s="10"/>
      <c r="BR14" s="10"/>
      <c r="BS14" s="10"/>
      <c r="BT14" s="10"/>
      <c r="BU14" s="10"/>
      <c r="BV14" s="10"/>
      <c r="BW14" s="10"/>
      <c r="BX14" s="10"/>
      <c r="BY14" s="10"/>
      <c r="BZ14" s="10"/>
      <c r="CA14" s="10"/>
      <c r="CB14" s="10"/>
      <c r="CC14" s="10"/>
      <c r="CD14" s="10"/>
      <c r="CE14" s="10"/>
      <c r="CF14" s="10"/>
      <c r="CG14" s="10"/>
      <c r="CH14" s="10"/>
      <c r="CI14" s="10"/>
      <c r="CJ14" s="10"/>
      <c r="CK14" s="10"/>
      <c r="CL14" s="10"/>
      <c r="CM14" s="10"/>
      <c r="CN14" s="10"/>
      <c r="CO14" s="10"/>
      <c r="CP14" s="10"/>
      <c r="CQ14" s="10"/>
      <c r="CR14" s="10"/>
      <c r="CS14" s="10"/>
      <c r="CT14" s="10"/>
      <c r="CU14" s="10"/>
      <c r="CV14" s="10"/>
      <c r="CW14" s="10"/>
      <c r="CX14" s="10"/>
      <c r="CY14" s="10"/>
      <c r="CZ14" s="10"/>
      <c r="DA14" s="10"/>
      <c r="DB14" s="10"/>
      <c r="DC14" s="10"/>
      <c r="DD14" s="10"/>
      <c r="DE14" s="10"/>
      <c r="DF14" s="10"/>
      <c r="DG14" s="10"/>
      <c r="DH14" s="10"/>
      <c r="DI14" s="10"/>
      <c r="DJ14" s="10"/>
      <c r="DK14" s="10"/>
      <c r="DL14" s="10"/>
    </row>
    <row r="15" spans="1:116" s="2" customFormat="1" ht="12.75">
      <c r="A15" s="10"/>
      <c r="B15" s="31" t="s">
        <v>60</v>
      </c>
      <c r="C15" s="51">
        <v>0</v>
      </c>
      <c r="D15" s="52" t="str">
        <f t="shared" si="0"/>
        <v>Not selected</v>
      </c>
      <c r="E15" s="53" t="str">
        <f t="shared" si="4"/>
        <v>Not selected</v>
      </c>
      <c r="F15" s="54" t="str">
        <f t="shared" si="5"/>
        <v>Not selected</v>
      </c>
      <c r="G15" s="315"/>
      <c r="H15" s="315"/>
      <c r="I15" s="315"/>
      <c r="J15" s="14"/>
      <c r="K15" s="55" t="str">
        <f t="shared" si="1"/>
        <v>Not selected</v>
      </c>
      <c r="L15" s="56" t="str">
        <f t="shared" si="2"/>
        <v>Not selected</v>
      </c>
      <c r="M15" s="54" t="str">
        <f t="shared" si="3"/>
        <v>Not selected</v>
      </c>
      <c r="N15" s="10"/>
      <c r="O15" s="10"/>
      <c r="P15" s="10"/>
      <c r="Q15" s="10"/>
      <c r="R15" s="10"/>
      <c r="S15" s="10"/>
      <c r="T15" s="10"/>
      <c r="U15" s="10"/>
      <c r="V15" s="10"/>
      <c r="W15" s="10"/>
      <c r="X15" s="10"/>
      <c r="Y15" s="10"/>
      <c r="Z15" s="10"/>
      <c r="AA15" s="10"/>
      <c r="AB15" s="10"/>
      <c r="AC15" s="10"/>
      <c r="AD15" s="10"/>
      <c r="AE15" s="10"/>
      <c r="AF15" s="10"/>
      <c r="AG15" s="10"/>
      <c r="AH15" s="10"/>
      <c r="AI15" s="10"/>
      <c r="AJ15" s="10"/>
      <c r="AK15" s="10"/>
      <c r="AL15" s="10"/>
      <c r="AM15" s="10"/>
      <c r="AN15" s="10"/>
      <c r="AO15" s="10"/>
      <c r="AP15" s="10"/>
      <c r="AQ15" s="10"/>
      <c r="AR15" s="10"/>
      <c r="AS15" s="10"/>
      <c r="AT15" s="10"/>
      <c r="AU15" s="10"/>
      <c r="AV15" s="10"/>
      <c r="AW15" s="10"/>
      <c r="AX15" s="10"/>
      <c r="AY15" s="10"/>
      <c r="AZ15" s="10"/>
      <c r="BA15" s="10"/>
      <c r="BB15" s="10"/>
      <c r="BC15" s="10"/>
      <c r="BD15" s="10"/>
      <c r="BE15" s="10"/>
      <c r="BF15" s="10"/>
      <c r="BG15" s="10"/>
      <c r="BH15" s="10"/>
      <c r="BI15" s="10"/>
      <c r="BJ15" s="10"/>
      <c r="BK15" s="10"/>
      <c r="BL15" s="10"/>
      <c r="BM15" s="10"/>
      <c r="BN15" s="10"/>
      <c r="BO15" s="10"/>
      <c r="BP15" s="10"/>
      <c r="BQ15" s="10"/>
      <c r="BR15" s="10"/>
      <c r="BS15" s="10"/>
      <c r="BT15" s="10"/>
      <c r="BU15" s="10"/>
      <c r="BV15" s="10"/>
      <c r="BW15" s="10"/>
      <c r="BX15" s="10"/>
      <c r="BY15" s="10"/>
      <c r="BZ15" s="10"/>
      <c r="CA15" s="10"/>
      <c r="CB15" s="10"/>
      <c r="CC15" s="10"/>
      <c r="CD15" s="10"/>
      <c r="CE15" s="10"/>
      <c r="CF15" s="10"/>
      <c r="CG15" s="10"/>
      <c r="CH15" s="10"/>
      <c r="CI15" s="10"/>
      <c r="CJ15" s="10"/>
      <c r="CK15" s="10"/>
      <c r="CL15" s="10"/>
      <c r="CM15" s="10"/>
      <c r="CN15" s="10"/>
      <c r="CO15" s="10"/>
      <c r="CP15" s="10"/>
      <c r="CQ15" s="10"/>
      <c r="CR15" s="10"/>
      <c r="CS15" s="10"/>
      <c r="CT15" s="10"/>
      <c r="CU15" s="10"/>
      <c r="CV15" s="10"/>
      <c r="CW15" s="10"/>
      <c r="CX15" s="10"/>
      <c r="CY15" s="10"/>
      <c r="CZ15" s="10"/>
      <c r="DA15" s="10"/>
      <c r="DB15" s="10"/>
      <c r="DC15" s="10"/>
      <c r="DD15" s="10"/>
      <c r="DE15" s="10"/>
      <c r="DF15" s="10"/>
      <c r="DG15" s="10"/>
      <c r="DH15" s="10"/>
      <c r="DI15" s="10"/>
      <c r="DJ15" s="10"/>
      <c r="DK15" s="10"/>
      <c r="DL15" s="10"/>
    </row>
    <row r="16" spans="1:116" s="2" customFormat="1" ht="12.75">
      <c r="A16" s="10"/>
      <c r="B16" s="31" t="s">
        <v>60</v>
      </c>
      <c r="C16" s="51">
        <v>0</v>
      </c>
      <c r="D16" s="52" t="str">
        <f t="shared" si="0"/>
        <v>Not selected</v>
      </c>
      <c r="E16" s="53" t="str">
        <f t="shared" si="4"/>
        <v>Not selected</v>
      </c>
      <c r="F16" s="54" t="str">
        <f t="shared" si="5"/>
        <v>Not selected</v>
      </c>
      <c r="G16" s="315"/>
      <c r="H16" s="315"/>
      <c r="I16" s="315"/>
      <c r="J16" s="14"/>
      <c r="K16" s="55" t="str">
        <f t="shared" si="1"/>
        <v>Not selected</v>
      </c>
      <c r="L16" s="56" t="str">
        <f t="shared" si="2"/>
        <v>Not selected</v>
      </c>
      <c r="M16" s="54" t="str">
        <f t="shared" si="3"/>
        <v>Not selected</v>
      </c>
      <c r="N16" s="10"/>
      <c r="O16" s="10"/>
      <c r="P16" s="10"/>
      <c r="Q16" s="10"/>
      <c r="R16" s="10"/>
      <c r="S16" s="10"/>
      <c r="T16" s="10"/>
      <c r="U16" s="10"/>
      <c r="V16" s="10"/>
      <c r="W16" s="10"/>
      <c r="X16" s="10"/>
      <c r="Y16" s="10"/>
      <c r="Z16" s="10"/>
      <c r="AA16" s="10"/>
      <c r="AB16" s="10"/>
      <c r="AC16" s="10"/>
      <c r="AD16" s="10"/>
      <c r="AE16" s="10"/>
      <c r="AF16" s="10"/>
      <c r="AG16" s="10"/>
      <c r="AH16" s="10"/>
      <c r="AI16" s="10"/>
      <c r="AJ16" s="10"/>
      <c r="AK16" s="10"/>
      <c r="AL16" s="10"/>
      <c r="AM16" s="10"/>
      <c r="AN16" s="10"/>
      <c r="AO16" s="10"/>
      <c r="AP16" s="10"/>
      <c r="AQ16" s="10"/>
      <c r="AR16" s="10"/>
      <c r="AS16" s="10"/>
      <c r="AT16" s="10"/>
      <c r="AU16" s="10"/>
      <c r="AV16" s="10"/>
      <c r="AW16" s="10"/>
      <c r="AX16" s="10"/>
      <c r="AY16" s="10"/>
      <c r="AZ16" s="10"/>
      <c r="BA16" s="10"/>
      <c r="BB16" s="10"/>
      <c r="BC16" s="10"/>
      <c r="BD16" s="10"/>
      <c r="BE16" s="10"/>
      <c r="BF16" s="10"/>
      <c r="BG16" s="10"/>
      <c r="BH16" s="10"/>
      <c r="BI16" s="10"/>
      <c r="BJ16" s="10"/>
      <c r="BK16" s="10"/>
      <c r="BL16" s="10"/>
      <c r="BM16" s="10"/>
      <c r="BN16" s="10"/>
      <c r="BO16" s="10"/>
      <c r="BP16" s="10"/>
      <c r="BQ16" s="10"/>
      <c r="BR16" s="10"/>
      <c r="BS16" s="10"/>
      <c r="BT16" s="10"/>
      <c r="BU16" s="10"/>
      <c r="BV16" s="10"/>
      <c r="BW16" s="10"/>
      <c r="BX16" s="10"/>
      <c r="BY16" s="10"/>
      <c r="BZ16" s="10"/>
      <c r="CA16" s="10"/>
      <c r="CB16" s="10"/>
      <c r="CC16" s="10"/>
      <c r="CD16" s="10"/>
      <c r="CE16" s="10"/>
      <c r="CF16" s="10"/>
      <c r="CG16" s="10"/>
      <c r="CH16" s="10"/>
      <c r="CI16" s="10"/>
      <c r="CJ16" s="10"/>
      <c r="CK16" s="10"/>
      <c r="CL16" s="10"/>
      <c r="CM16" s="10"/>
      <c r="CN16" s="10"/>
      <c r="CO16" s="10"/>
      <c r="CP16" s="10"/>
      <c r="CQ16" s="10"/>
      <c r="CR16" s="10"/>
      <c r="CS16" s="10"/>
      <c r="CT16" s="10"/>
      <c r="CU16" s="10"/>
      <c r="CV16" s="10"/>
      <c r="CW16" s="10"/>
      <c r="CX16" s="10"/>
      <c r="CY16" s="10"/>
      <c r="CZ16" s="10"/>
      <c r="DA16" s="10"/>
      <c r="DB16" s="10"/>
      <c r="DC16" s="10"/>
      <c r="DD16" s="10"/>
      <c r="DE16" s="10"/>
      <c r="DF16" s="10"/>
      <c r="DG16" s="10"/>
      <c r="DH16" s="10"/>
      <c r="DI16" s="10"/>
      <c r="DJ16" s="10"/>
      <c r="DK16" s="10"/>
      <c r="DL16" s="10"/>
    </row>
    <row r="17" spans="1:116" s="2" customFormat="1" ht="12.75">
      <c r="A17" s="10"/>
      <c r="B17" s="31" t="s">
        <v>60</v>
      </c>
      <c r="C17" s="51">
        <v>0</v>
      </c>
      <c r="D17" s="52" t="str">
        <f t="shared" si="0"/>
        <v>Not selected</v>
      </c>
      <c r="E17" s="53" t="str">
        <f t="shared" si="4"/>
        <v>Not selected</v>
      </c>
      <c r="F17" s="54" t="str">
        <f t="shared" si="5"/>
        <v>Not selected</v>
      </c>
      <c r="G17" s="315"/>
      <c r="H17" s="315"/>
      <c r="I17" s="315"/>
      <c r="J17" s="14"/>
      <c r="K17" s="55" t="str">
        <f t="shared" si="1"/>
        <v>Not selected</v>
      </c>
      <c r="L17" s="56" t="str">
        <f t="shared" si="2"/>
        <v>Not selected</v>
      </c>
      <c r="M17" s="54" t="str">
        <f t="shared" si="3"/>
        <v>Not selected</v>
      </c>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c r="AZ17" s="10"/>
      <c r="BA17" s="10"/>
      <c r="BB17" s="10"/>
      <c r="BC17" s="10"/>
      <c r="BD17" s="10"/>
      <c r="BE17" s="10"/>
      <c r="BF17" s="10"/>
      <c r="BG17" s="10"/>
      <c r="BH17" s="10"/>
      <c r="BI17" s="10"/>
      <c r="BJ17" s="10"/>
      <c r="BK17" s="10"/>
      <c r="BL17" s="10"/>
      <c r="BM17" s="10"/>
      <c r="BN17" s="10"/>
      <c r="BO17" s="10"/>
      <c r="BP17" s="10"/>
      <c r="BQ17" s="10"/>
      <c r="BR17" s="10"/>
      <c r="BS17" s="10"/>
      <c r="BT17" s="10"/>
      <c r="BU17" s="10"/>
      <c r="BV17" s="10"/>
      <c r="BW17" s="10"/>
      <c r="BX17" s="10"/>
      <c r="BY17" s="10"/>
      <c r="BZ17" s="10"/>
      <c r="CA17" s="10"/>
      <c r="CB17" s="10"/>
      <c r="CC17" s="10"/>
      <c r="CD17" s="10"/>
      <c r="CE17" s="10"/>
      <c r="CF17" s="10"/>
      <c r="CG17" s="10"/>
      <c r="CH17" s="10"/>
      <c r="CI17" s="10"/>
      <c r="CJ17" s="10"/>
      <c r="CK17" s="10"/>
      <c r="CL17" s="10"/>
      <c r="CM17" s="10"/>
      <c r="CN17" s="10"/>
      <c r="CO17" s="10"/>
      <c r="CP17" s="10"/>
      <c r="CQ17" s="10"/>
      <c r="CR17" s="10"/>
      <c r="CS17" s="10"/>
      <c r="CT17" s="10"/>
      <c r="CU17" s="10"/>
      <c r="CV17" s="10"/>
      <c r="CW17" s="10"/>
      <c r="CX17" s="10"/>
      <c r="CY17" s="10"/>
      <c r="CZ17" s="10"/>
      <c r="DA17" s="10"/>
      <c r="DB17" s="10"/>
      <c r="DC17" s="10"/>
      <c r="DD17" s="10"/>
      <c r="DE17" s="10"/>
      <c r="DF17" s="10"/>
      <c r="DG17" s="10"/>
      <c r="DH17" s="10"/>
      <c r="DI17" s="10"/>
      <c r="DJ17" s="10"/>
      <c r="DK17" s="10"/>
      <c r="DL17" s="10"/>
    </row>
    <row r="18" spans="1:116" s="2" customFormat="1" ht="12.75">
      <c r="A18" s="10"/>
      <c r="B18" s="31" t="s">
        <v>60</v>
      </c>
      <c r="C18" s="51">
        <v>0</v>
      </c>
      <c r="D18" s="52" t="str">
        <f t="shared" si="0"/>
        <v>Not selected</v>
      </c>
      <c r="E18" s="53" t="str">
        <f t="shared" si="4"/>
        <v>Not selected</v>
      </c>
      <c r="F18" s="54" t="str">
        <f t="shared" si="5"/>
        <v>Not selected</v>
      </c>
      <c r="G18" s="315"/>
      <c r="H18" s="315"/>
      <c r="I18" s="315"/>
      <c r="J18" s="14"/>
      <c r="K18" s="55" t="str">
        <f t="shared" si="1"/>
        <v>Not selected</v>
      </c>
      <c r="L18" s="56" t="str">
        <f t="shared" si="2"/>
        <v>Not selected</v>
      </c>
      <c r="M18" s="54" t="str">
        <f t="shared" si="3"/>
        <v>Not selected</v>
      </c>
      <c r="N18" s="10"/>
      <c r="O18" s="10"/>
      <c r="P18" s="10"/>
      <c r="Q18" s="10"/>
      <c r="R18" s="10"/>
      <c r="S18" s="10"/>
      <c r="T18" s="10"/>
      <c r="U18" s="10"/>
      <c r="V18" s="10"/>
      <c r="W18" s="10"/>
      <c r="X18" s="10"/>
      <c r="Y18" s="10"/>
      <c r="Z18" s="10"/>
      <c r="AA18" s="10"/>
      <c r="AB18" s="10"/>
      <c r="AC18" s="10"/>
      <c r="AD18" s="10"/>
      <c r="AE18" s="10"/>
      <c r="AF18" s="10"/>
      <c r="AG18" s="10"/>
      <c r="AH18" s="10"/>
      <c r="AI18" s="10"/>
      <c r="AJ18" s="10"/>
      <c r="AK18" s="10"/>
      <c r="AL18" s="10"/>
      <c r="AM18" s="10"/>
      <c r="AN18" s="10"/>
      <c r="AO18" s="10"/>
      <c r="AP18" s="10"/>
      <c r="AQ18" s="10"/>
      <c r="AR18" s="10"/>
      <c r="AS18" s="10"/>
      <c r="AT18" s="10"/>
      <c r="AU18" s="10"/>
      <c r="AV18" s="10"/>
      <c r="AW18" s="10"/>
      <c r="AX18" s="10"/>
      <c r="AY18" s="10"/>
      <c r="AZ18" s="10"/>
      <c r="BA18" s="10"/>
      <c r="BB18" s="10"/>
      <c r="BC18" s="10"/>
      <c r="BD18" s="10"/>
      <c r="BE18" s="10"/>
      <c r="BF18" s="10"/>
      <c r="BG18" s="10"/>
      <c r="BH18" s="10"/>
      <c r="BI18" s="10"/>
      <c r="BJ18" s="10"/>
      <c r="BK18" s="10"/>
      <c r="BL18" s="10"/>
      <c r="BM18" s="10"/>
      <c r="BN18" s="10"/>
      <c r="BO18" s="10"/>
      <c r="BP18" s="10"/>
      <c r="BQ18" s="10"/>
      <c r="BR18" s="10"/>
      <c r="BS18" s="10"/>
      <c r="BT18" s="10"/>
      <c r="BU18" s="10"/>
      <c r="BV18" s="10"/>
      <c r="BW18" s="10"/>
      <c r="BX18" s="10"/>
      <c r="BY18" s="10"/>
      <c r="BZ18" s="10"/>
      <c r="CA18" s="10"/>
      <c r="CB18" s="10"/>
      <c r="CC18" s="10"/>
      <c r="CD18" s="10"/>
      <c r="CE18" s="10"/>
      <c r="CF18" s="10"/>
      <c r="CG18" s="10"/>
      <c r="CH18" s="10"/>
      <c r="CI18" s="10"/>
      <c r="CJ18" s="10"/>
      <c r="CK18" s="10"/>
      <c r="CL18" s="10"/>
      <c r="CM18" s="10"/>
      <c r="CN18" s="10"/>
      <c r="CO18" s="10"/>
      <c r="CP18" s="10"/>
      <c r="CQ18" s="10"/>
      <c r="CR18" s="10"/>
      <c r="CS18" s="10"/>
      <c r="CT18" s="10"/>
      <c r="CU18" s="10"/>
      <c r="CV18" s="10"/>
      <c r="CW18" s="10"/>
      <c r="CX18" s="10"/>
      <c r="CY18" s="10"/>
      <c r="CZ18" s="10"/>
      <c r="DA18" s="10"/>
      <c r="DB18" s="10"/>
      <c r="DC18" s="10"/>
      <c r="DD18" s="10"/>
      <c r="DE18" s="10"/>
      <c r="DF18" s="10"/>
      <c r="DG18" s="10"/>
      <c r="DH18" s="10"/>
      <c r="DI18" s="10"/>
      <c r="DJ18" s="10"/>
      <c r="DK18" s="10"/>
      <c r="DL18" s="10"/>
    </row>
    <row r="19" spans="1:116" s="2" customFormat="1" ht="12.75">
      <c r="A19" s="10"/>
      <c r="B19" s="31" t="s">
        <v>60</v>
      </c>
      <c r="C19" s="51">
        <v>0</v>
      </c>
      <c r="D19" s="52" t="str">
        <f t="shared" si="0"/>
        <v>Not selected</v>
      </c>
      <c r="E19" s="53" t="str">
        <f t="shared" si="4"/>
        <v>Not selected</v>
      </c>
      <c r="F19" s="54" t="str">
        <f t="shared" si="5"/>
        <v>Not selected</v>
      </c>
      <c r="G19" s="315"/>
      <c r="H19" s="315"/>
      <c r="I19" s="315"/>
      <c r="J19" s="14"/>
      <c r="K19" s="55" t="str">
        <f t="shared" si="1"/>
        <v>Not selected</v>
      </c>
      <c r="L19" s="56" t="str">
        <f t="shared" si="2"/>
        <v>Not selected</v>
      </c>
      <c r="M19" s="54" t="str">
        <f t="shared" si="3"/>
        <v>Not selected</v>
      </c>
      <c r="N19" s="10"/>
      <c r="O19" s="10"/>
      <c r="P19" s="10"/>
      <c r="Q19" s="10"/>
      <c r="R19" s="10"/>
      <c r="S19" s="10"/>
      <c r="T19" s="10"/>
      <c r="U19" s="10"/>
      <c r="V19" s="10"/>
      <c r="W19" s="10"/>
      <c r="X19" s="10"/>
      <c r="Y19" s="10"/>
      <c r="Z19" s="10"/>
      <c r="AA19" s="10"/>
      <c r="AB19" s="10"/>
      <c r="AC19" s="10"/>
      <c r="AD19" s="10"/>
      <c r="AE19" s="10"/>
      <c r="AF19" s="10"/>
      <c r="AG19" s="10"/>
      <c r="AH19" s="10"/>
      <c r="AI19" s="10"/>
      <c r="AJ19" s="10"/>
      <c r="AK19" s="10"/>
      <c r="AL19" s="10"/>
      <c r="AM19" s="10"/>
      <c r="AN19" s="10"/>
      <c r="AO19" s="10"/>
      <c r="AP19" s="10"/>
      <c r="AQ19" s="10"/>
      <c r="AR19" s="10"/>
      <c r="AS19" s="10"/>
      <c r="AT19" s="10"/>
      <c r="AU19" s="10"/>
      <c r="AV19" s="10"/>
      <c r="AW19" s="10"/>
      <c r="AX19" s="10"/>
      <c r="AY19" s="10"/>
      <c r="AZ19" s="10"/>
      <c r="BA19" s="10"/>
      <c r="BB19" s="10"/>
      <c r="BC19" s="10"/>
      <c r="BD19" s="10"/>
      <c r="BE19" s="10"/>
      <c r="BF19" s="10"/>
      <c r="BG19" s="10"/>
      <c r="BH19" s="10"/>
      <c r="BI19" s="10"/>
      <c r="BJ19" s="10"/>
      <c r="BK19" s="10"/>
      <c r="BL19" s="10"/>
      <c r="BM19" s="10"/>
      <c r="BN19" s="10"/>
      <c r="BO19" s="10"/>
      <c r="BP19" s="10"/>
      <c r="BQ19" s="10"/>
      <c r="BR19" s="10"/>
      <c r="BS19" s="10"/>
      <c r="BT19" s="10"/>
      <c r="BU19" s="10"/>
      <c r="BV19" s="10"/>
      <c r="BW19" s="10"/>
      <c r="BX19" s="10"/>
      <c r="BY19" s="10"/>
      <c r="BZ19" s="10"/>
      <c r="CA19" s="10"/>
      <c r="CB19" s="10"/>
      <c r="CC19" s="10"/>
      <c r="CD19" s="10"/>
      <c r="CE19" s="10"/>
      <c r="CF19" s="10"/>
      <c r="CG19" s="10"/>
      <c r="CH19" s="10"/>
      <c r="CI19" s="10"/>
      <c r="CJ19" s="10"/>
      <c r="CK19" s="10"/>
      <c r="CL19" s="10"/>
      <c r="CM19" s="10"/>
      <c r="CN19" s="10"/>
      <c r="CO19" s="10"/>
      <c r="CP19" s="10"/>
      <c r="CQ19" s="10"/>
      <c r="CR19" s="10"/>
      <c r="CS19" s="10"/>
      <c r="CT19" s="10"/>
      <c r="CU19" s="10"/>
      <c r="CV19" s="10"/>
      <c r="CW19" s="10"/>
      <c r="CX19" s="10"/>
      <c r="CY19" s="10"/>
      <c r="CZ19" s="10"/>
      <c r="DA19" s="10"/>
      <c r="DB19" s="10"/>
      <c r="DC19" s="10"/>
      <c r="DD19" s="10"/>
      <c r="DE19" s="10"/>
      <c r="DF19" s="10"/>
      <c r="DG19" s="10"/>
      <c r="DH19" s="10"/>
      <c r="DI19" s="10"/>
      <c r="DJ19" s="10"/>
      <c r="DK19" s="10"/>
      <c r="DL19" s="10"/>
    </row>
    <row r="20" spans="1:116" s="2" customFormat="1" ht="12.75">
      <c r="A20" s="10"/>
      <c r="B20" s="31" t="s">
        <v>60</v>
      </c>
      <c r="C20" s="51">
        <v>0</v>
      </c>
      <c r="D20" s="52" t="str">
        <f t="shared" si="0"/>
        <v>Not selected</v>
      </c>
      <c r="E20" s="53" t="str">
        <f t="shared" si="4"/>
        <v>Not selected</v>
      </c>
      <c r="F20" s="54" t="str">
        <f t="shared" si="5"/>
        <v>Not selected</v>
      </c>
      <c r="G20" s="315"/>
      <c r="H20" s="315"/>
      <c r="I20" s="315"/>
      <c r="J20" s="14"/>
      <c r="K20" s="55" t="str">
        <f t="shared" si="1"/>
        <v>Not selected</v>
      </c>
      <c r="L20" s="56" t="str">
        <f t="shared" si="2"/>
        <v>Not selected</v>
      </c>
      <c r="M20" s="54" t="str">
        <f t="shared" si="3"/>
        <v>Not selected</v>
      </c>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row>
    <row r="21" spans="1:116" s="2" customFormat="1" ht="12.75">
      <c r="A21" s="10"/>
      <c r="B21" s="31" t="s">
        <v>60</v>
      </c>
      <c r="C21" s="51">
        <v>0</v>
      </c>
      <c r="D21" s="52" t="str">
        <f t="shared" si="0"/>
        <v>Not selected</v>
      </c>
      <c r="E21" s="53" t="str">
        <f t="shared" si="4"/>
        <v>Not selected</v>
      </c>
      <c r="F21" s="54" t="str">
        <f t="shared" si="5"/>
        <v>Not selected</v>
      </c>
      <c r="G21" s="315"/>
      <c r="H21" s="315"/>
      <c r="I21" s="315"/>
      <c r="J21" s="14"/>
      <c r="K21" s="55" t="str">
        <f t="shared" si="1"/>
        <v>Not selected</v>
      </c>
      <c r="L21" s="56" t="str">
        <f t="shared" si="2"/>
        <v>Not selected</v>
      </c>
      <c r="M21" s="54" t="str">
        <f t="shared" si="3"/>
        <v>Not selected</v>
      </c>
      <c r="N21" s="10"/>
      <c r="O21" s="10"/>
      <c r="P21" s="10"/>
      <c r="Q21" s="10"/>
      <c r="R21" s="10"/>
      <c r="S21" s="10"/>
      <c r="T21" s="10"/>
      <c r="U21" s="10"/>
      <c r="V21" s="10"/>
      <c r="W21" s="10"/>
      <c r="X21" s="10"/>
      <c r="Y21" s="10"/>
      <c r="Z21" s="10"/>
      <c r="AA21" s="10"/>
      <c r="AB21" s="10"/>
      <c r="AC21" s="10"/>
      <c r="AD21" s="10"/>
      <c r="AE21" s="10"/>
      <c r="AF21" s="10"/>
      <c r="AG21" s="10"/>
      <c r="AH21" s="10"/>
      <c r="AI21" s="10"/>
      <c r="AJ21" s="10"/>
      <c r="AK21" s="10"/>
      <c r="AL21" s="10"/>
      <c r="AM21" s="10"/>
      <c r="AN21" s="10"/>
      <c r="AO21" s="10"/>
      <c r="AP21" s="10"/>
      <c r="AQ21" s="10"/>
      <c r="AR21" s="10"/>
      <c r="AS21" s="10"/>
      <c r="AT21" s="10"/>
      <c r="AU21" s="10"/>
      <c r="AV21" s="10"/>
      <c r="AW21" s="10"/>
      <c r="AX21" s="10"/>
      <c r="AY21" s="10"/>
      <c r="AZ21" s="10"/>
      <c r="BA21" s="10"/>
      <c r="BB21" s="10"/>
      <c r="BC21" s="10"/>
      <c r="BD21" s="10"/>
      <c r="BE21" s="10"/>
      <c r="BF21" s="10"/>
      <c r="BG21" s="10"/>
      <c r="BH21" s="10"/>
      <c r="BI21" s="10"/>
      <c r="BJ21" s="10"/>
      <c r="BK21" s="10"/>
      <c r="BL21" s="10"/>
      <c r="BM21" s="10"/>
      <c r="BN21" s="10"/>
      <c r="BO21" s="10"/>
      <c r="BP21" s="10"/>
      <c r="BQ21" s="10"/>
      <c r="BR21" s="10"/>
      <c r="BS21" s="10"/>
      <c r="BT21" s="10"/>
      <c r="BU21" s="10"/>
      <c r="BV21" s="10"/>
      <c r="BW21" s="10"/>
      <c r="BX21" s="10"/>
      <c r="BY21" s="10"/>
      <c r="BZ21" s="10"/>
      <c r="CA21" s="10"/>
      <c r="CB21" s="10"/>
      <c r="CC21" s="10"/>
      <c r="CD21" s="10"/>
      <c r="CE21" s="10"/>
      <c r="CF21" s="10"/>
      <c r="CG21" s="10"/>
      <c r="CH21" s="10"/>
      <c r="CI21" s="10"/>
      <c r="CJ21" s="10"/>
      <c r="CK21" s="10"/>
      <c r="CL21" s="10"/>
      <c r="CM21" s="10"/>
      <c r="CN21" s="10"/>
      <c r="CO21" s="10"/>
      <c r="CP21" s="10"/>
      <c r="CQ21" s="10"/>
      <c r="CR21" s="10"/>
      <c r="CS21" s="10"/>
      <c r="CT21" s="10"/>
      <c r="CU21" s="10"/>
      <c r="CV21" s="10"/>
      <c r="CW21" s="10"/>
      <c r="CX21" s="10"/>
      <c r="CY21" s="10"/>
      <c r="CZ21" s="10"/>
      <c r="DA21" s="10"/>
      <c r="DB21" s="10"/>
      <c r="DC21" s="10"/>
      <c r="DD21" s="10"/>
      <c r="DE21" s="10"/>
      <c r="DF21" s="10"/>
      <c r="DG21" s="10"/>
      <c r="DH21" s="10"/>
      <c r="DI21" s="10"/>
      <c r="DJ21" s="10"/>
      <c r="DK21" s="10"/>
      <c r="DL21" s="10"/>
    </row>
    <row r="22" spans="1:116" s="2" customFormat="1" ht="12.75">
      <c r="A22" s="10"/>
      <c r="B22" s="31" t="s">
        <v>60</v>
      </c>
      <c r="C22" s="51">
        <v>0</v>
      </c>
      <c r="D22" s="52" t="str">
        <f t="shared" si="0"/>
        <v>Not selected</v>
      </c>
      <c r="E22" s="53" t="str">
        <f t="shared" si="4"/>
        <v>Not selected</v>
      </c>
      <c r="F22" s="54" t="str">
        <f t="shared" si="5"/>
        <v>Not selected</v>
      </c>
      <c r="G22" s="315"/>
      <c r="H22" s="315"/>
      <c r="I22" s="315"/>
      <c r="J22" s="14"/>
      <c r="K22" s="55" t="str">
        <f t="shared" si="1"/>
        <v>Not selected</v>
      </c>
      <c r="L22" s="56" t="str">
        <f t="shared" si="2"/>
        <v>Not selected</v>
      </c>
      <c r="M22" s="54" t="str">
        <f t="shared" si="3"/>
        <v>Not selected</v>
      </c>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row>
    <row r="23" spans="1:116" s="2" customFormat="1" ht="12.75">
      <c r="A23" s="10"/>
      <c r="B23" s="31" t="s">
        <v>60</v>
      </c>
      <c r="C23" s="51">
        <v>0</v>
      </c>
      <c r="D23" s="52" t="str">
        <f t="shared" si="0"/>
        <v>Not selected</v>
      </c>
      <c r="E23" s="53" t="str">
        <f t="shared" si="4"/>
        <v>Not selected</v>
      </c>
      <c r="F23" s="54" t="str">
        <f t="shared" si="5"/>
        <v>Not selected</v>
      </c>
      <c r="G23" s="315"/>
      <c r="H23" s="315"/>
      <c r="I23" s="315"/>
      <c r="J23" s="14"/>
      <c r="K23" s="55" t="str">
        <f t="shared" si="1"/>
        <v>Not selected</v>
      </c>
      <c r="L23" s="56" t="str">
        <f t="shared" si="2"/>
        <v>Not selected</v>
      </c>
      <c r="M23" s="54" t="str">
        <f t="shared" si="3"/>
        <v>Not selected</v>
      </c>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row>
    <row r="24" spans="1:116" s="2" customFormat="1" ht="12.75">
      <c r="A24" s="10"/>
      <c r="B24" s="31" t="s">
        <v>60</v>
      </c>
      <c r="C24" s="51">
        <v>0</v>
      </c>
      <c r="D24" s="52" t="str">
        <f t="shared" si="0"/>
        <v>Not selected</v>
      </c>
      <c r="E24" s="53" t="str">
        <f t="shared" si="4"/>
        <v>Not selected</v>
      </c>
      <c r="F24" s="54" t="str">
        <f t="shared" si="5"/>
        <v>Not selected</v>
      </c>
      <c r="G24" s="315"/>
      <c r="H24" s="315"/>
      <c r="I24" s="315"/>
      <c r="J24" s="14"/>
      <c r="K24" s="55" t="str">
        <f t="shared" si="1"/>
        <v>Not selected</v>
      </c>
      <c r="L24" s="56" t="str">
        <f t="shared" si="2"/>
        <v>Not selected</v>
      </c>
      <c r="M24" s="54" t="str">
        <f t="shared" si="3"/>
        <v>Not selected</v>
      </c>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row>
    <row r="25" spans="1:116" s="2" customFormat="1" ht="12.75">
      <c r="A25" s="10"/>
      <c r="B25" s="31" t="s">
        <v>60</v>
      </c>
      <c r="C25" s="51">
        <v>0</v>
      </c>
      <c r="D25" s="52" t="str">
        <f t="shared" si="0"/>
        <v>Not selected</v>
      </c>
      <c r="E25" s="53" t="str">
        <f t="shared" si="4"/>
        <v>Not selected</v>
      </c>
      <c r="F25" s="54" t="str">
        <f t="shared" si="5"/>
        <v>Not selected</v>
      </c>
      <c r="G25" s="315"/>
      <c r="H25" s="315"/>
      <c r="I25" s="315"/>
      <c r="J25" s="14"/>
      <c r="K25" s="55" t="str">
        <f t="shared" si="1"/>
        <v>Not selected</v>
      </c>
      <c r="L25" s="56" t="str">
        <f t="shared" si="2"/>
        <v>Not selected</v>
      </c>
      <c r="M25" s="54" t="str">
        <f t="shared" si="3"/>
        <v>Not selected</v>
      </c>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row>
    <row r="26" spans="1:116" s="2" customFormat="1" ht="12.75">
      <c r="A26" s="10"/>
      <c r="B26" s="31" t="s">
        <v>60</v>
      </c>
      <c r="C26" s="51">
        <v>0</v>
      </c>
      <c r="D26" s="52" t="str">
        <f t="shared" si="0"/>
        <v>Not selected</v>
      </c>
      <c r="E26" s="53" t="str">
        <f t="shared" si="4"/>
        <v>Not selected</v>
      </c>
      <c r="F26" s="54" t="str">
        <f t="shared" si="5"/>
        <v>Not selected</v>
      </c>
      <c r="G26" s="315"/>
      <c r="H26" s="315"/>
      <c r="I26" s="315"/>
      <c r="J26" s="14"/>
      <c r="K26" s="55" t="str">
        <f t="shared" si="1"/>
        <v>Not selected</v>
      </c>
      <c r="L26" s="56" t="str">
        <f t="shared" si="2"/>
        <v>Not selected</v>
      </c>
      <c r="M26" s="54" t="str">
        <f t="shared" si="3"/>
        <v>Not selected</v>
      </c>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row>
    <row r="27" spans="1:116" s="2" customFormat="1" ht="12.75">
      <c r="A27" s="10"/>
      <c r="B27" s="31" t="s">
        <v>60</v>
      </c>
      <c r="C27" s="51">
        <v>0</v>
      </c>
      <c r="D27" s="52" t="str">
        <f t="shared" si="0"/>
        <v>Not selected</v>
      </c>
      <c r="E27" s="53" t="str">
        <f t="shared" si="4"/>
        <v>Not selected</v>
      </c>
      <c r="F27" s="54" t="str">
        <f t="shared" si="5"/>
        <v>Not selected</v>
      </c>
      <c r="G27" s="315"/>
      <c r="H27" s="315"/>
      <c r="I27" s="315"/>
      <c r="J27" s="14"/>
      <c r="K27" s="55" t="str">
        <f t="shared" si="1"/>
        <v>Not selected</v>
      </c>
      <c r="L27" s="56" t="str">
        <f t="shared" si="2"/>
        <v>Not selected</v>
      </c>
      <c r="M27" s="54" t="str">
        <f t="shared" si="3"/>
        <v>Not selected</v>
      </c>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row>
    <row r="28" spans="1:116" s="2" customFormat="1" ht="12.75">
      <c r="A28" s="10"/>
      <c r="B28" s="31" t="s">
        <v>60</v>
      </c>
      <c r="C28" s="51">
        <v>0</v>
      </c>
      <c r="D28" s="52" t="str">
        <f t="shared" si="0"/>
        <v>Not selected</v>
      </c>
      <c r="E28" s="53" t="str">
        <f t="shared" si="4"/>
        <v>Not selected</v>
      </c>
      <c r="F28" s="54" t="str">
        <f t="shared" si="5"/>
        <v>Not selected</v>
      </c>
      <c r="G28" s="315"/>
      <c r="H28" s="315"/>
      <c r="I28" s="315"/>
      <c r="J28" s="14"/>
      <c r="K28" s="55" t="str">
        <f t="shared" si="1"/>
        <v>Not selected</v>
      </c>
      <c r="L28" s="56" t="str">
        <f t="shared" si="2"/>
        <v>Not selected</v>
      </c>
      <c r="M28" s="54" t="str">
        <f t="shared" si="3"/>
        <v>Not selected</v>
      </c>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row>
    <row r="29" spans="1:116" s="2" customFormat="1" ht="12.75">
      <c r="A29" s="10"/>
      <c r="B29" s="31" t="s">
        <v>60</v>
      </c>
      <c r="C29" s="51">
        <v>0</v>
      </c>
      <c r="D29" s="52" t="str">
        <f t="shared" si="0"/>
        <v>Not selected</v>
      </c>
      <c r="E29" s="53" t="str">
        <f t="shared" si="4"/>
        <v>Not selected</v>
      </c>
      <c r="F29" s="54" t="str">
        <f t="shared" si="5"/>
        <v>Not selected</v>
      </c>
      <c r="G29" s="315"/>
      <c r="H29" s="315"/>
      <c r="I29" s="315"/>
      <c r="J29" s="14"/>
      <c r="K29" s="55" t="str">
        <f t="shared" si="1"/>
        <v>Not selected</v>
      </c>
      <c r="L29" s="56" t="str">
        <f t="shared" si="2"/>
        <v>Not selected</v>
      </c>
      <c r="M29" s="54" t="str">
        <f t="shared" si="3"/>
        <v>Not selected</v>
      </c>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row>
    <row r="30" spans="1:116" s="2" customFormat="1" ht="12.75">
      <c r="A30" s="10"/>
      <c r="B30" s="31" t="s">
        <v>60</v>
      </c>
      <c r="C30" s="51">
        <v>0</v>
      </c>
      <c r="D30" s="52" t="str">
        <f t="shared" si="0"/>
        <v>Not selected</v>
      </c>
      <c r="E30" s="53" t="str">
        <f t="shared" si="4"/>
        <v>Not selected</v>
      </c>
      <c r="F30" s="54" t="str">
        <f t="shared" si="5"/>
        <v>Not selected</v>
      </c>
      <c r="G30" s="315"/>
      <c r="H30" s="315"/>
      <c r="I30" s="315"/>
      <c r="J30" s="14"/>
      <c r="K30" s="55" t="str">
        <f t="shared" si="1"/>
        <v>Not selected</v>
      </c>
      <c r="L30" s="56" t="str">
        <f t="shared" si="2"/>
        <v>Not selected</v>
      </c>
      <c r="M30" s="54" t="str">
        <f t="shared" si="3"/>
        <v>Not selected</v>
      </c>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row>
    <row r="31" spans="1:116" s="2" customFormat="1" ht="12.75">
      <c r="A31" s="10"/>
      <c r="B31" s="31" t="s">
        <v>60</v>
      </c>
      <c r="C31" s="51">
        <v>0</v>
      </c>
      <c r="D31" s="52" t="str">
        <f t="shared" si="0"/>
        <v>Not selected</v>
      </c>
      <c r="E31" s="53" t="str">
        <f t="shared" si="4"/>
        <v>Not selected</v>
      </c>
      <c r="F31" s="54" t="str">
        <f t="shared" si="5"/>
        <v>Not selected</v>
      </c>
      <c r="G31" s="315"/>
      <c r="H31" s="315"/>
      <c r="I31" s="315"/>
      <c r="J31" s="14"/>
      <c r="K31" s="55" t="str">
        <f t="shared" si="1"/>
        <v>Not selected</v>
      </c>
      <c r="L31" s="56" t="str">
        <f t="shared" si="2"/>
        <v>Not selected</v>
      </c>
      <c r="M31" s="54" t="str">
        <f t="shared" si="3"/>
        <v>Not selected</v>
      </c>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row>
    <row r="32" spans="1:116" s="2" customFormat="1" ht="12.75">
      <c r="A32" s="10"/>
      <c r="B32" s="31" t="s">
        <v>60</v>
      </c>
      <c r="C32" s="51">
        <v>0</v>
      </c>
      <c r="D32" s="52" t="str">
        <f t="shared" si="0"/>
        <v>Not selected</v>
      </c>
      <c r="E32" s="53" t="str">
        <f t="shared" si="4"/>
        <v>Not selected</v>
      </c>
      <c r="F32" s="54" t="str">
        <f t="shared" si="5"/>
        <v>Not selected</v>
      </c>
      <c r="G32" s="315"/>
      <c r="H32" s="315"/>
      <c r="I32" s="315"/>
      <c r="J32" s="14"/>
      <c r="K32" s="55" t="str">
        <f t="shared" si="1"/>
        <v>Not selected</v>
      </c>
      <c r="L32" s="56" t="str">
        <f t="shared" si="2"/>
        <v>Not selected</v>
      </c>
      <c r="M32" s="54" t="str">
        <f t="shared" si="3"/>
        <v>Not selected</v>
      </c>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row>
    <row r="33" spans="1:116" s="2" customFormat="1" ht="12.75">
      <c r="A33" s="10"/>
      <c r="B33" s="31" t="s">
        <v>60</v>
      </c>
      <c r="C33" s="51">
        <v>0</v>
      </c>
      <c r="D33" s="52" t="str">
        <f t="shared" si="0"/>
        <v>Not selected</v>
      </c>
      <c r="E33" s="53" t="str">
        <f t="shared" si="4"/>
        <v>Not selected</v>
      </c>
      <c r="F33" s="54" t="str">
        <f t="shared" si="5"/>
        <v>Not selected</v>
      </c>
      <c r="G33" s="315"/>
      <c r="H33" s="315"/>
      <c r="I33" s="315"/>
      <c r="J33" s="14"/>
      <c r="K33" s="55" t="str">
        <f t="shared" si="1"/>
        <v>Not selected</v>
      </c>
      <c r="L33" s="56" t="str">
        <f t="shared" si="2"/>
        <v>Not selected</v>
      </c>
      <c r="M33" s="54" t="str">
        <f t="shared" si="3"/>
        <v>Not selected</v>
      </c>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row>
    <row r="34" spans="1:116" s="2" customFormat="1" ht="12.75">
      <c r="A34" s="10"/>
      <c r="B34" s="31" t="s">
        <v>60</v>
      </c>
      <c r="C34" s="51">
        <v>0</v>
      </c>
      <c r="D34" s="52" t="str">
        <f t="shared" si="0"/>
        <v>Not selected</v>
      </c>
      <c r="E34" s="53" t="str">
        <f t="shared" si="4"/>
        <v>Not selected</v>
      </c>
      <c r="F34" s="54" t="str">
        <f t="shared" si="5"/>
        <v>Not selected</v>
      </c>
      <c r="G34" s="315"/>
      <c r="H34" s="315"/>
      <c r="I34" s="315"/>
      <c r="J34" s="14"/>
      <c r="K34" s="55" t="str">
        <f t="shared" si="1"/>
        <v>Not selected</v>
      </c>
      <c r="L34" s="56" t="str">
        <f t="shared" si="2"/>
        <v>Not selected</v>
      </c>
      <c r="M34" s="54" t="str">
        <f t="shared" si="3"/>
        <v>Not selected</v>
      </c>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row>
    <row r="35" spans="1:116" s="2" customFormat="1" ht="12.75">
      <c r="A35" s="10"/>
      <c r="B35" s="31" t="s">
        <v>60</v>
      </c>
      <c r="C35" s="51">
        <v>0</v>
      </c>
      <c r="D35" s="52" t="str">
        <f t="shared" si="0"/>
        <v>Not selected</v>
      </c>
      <c r="E35" s="53" t="str">
        <f t="shared" si="4"/>
        <v>Not selected</v>
      </c>
      <c r="F35" s="54" t="str">
        <f t="shared" si="5"/>
        <v>Not selected</v>
      </c>
      <c r="G35" s="315"/>
      <c r="H35" s="315"/>
      <c r="I35" s="315"/>
      <c r="J35" s="14"/>
      <c r="K35" s="55" t="str">
        <f t="shared" si="1"/>
        <v>Not selected</v>
      </c>
      <c r="L35" s="56" t="str">
        <f t="shared" si="2"/>
        <v>Not selected</v>
      </c>
      <c r="M35" s="54" t="str">
        <f t="shared" si="3"/>
        <v>Not selected</v>
      </c>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row>
    <row r="36" spans="1:116" s="2" customFormat="1" ht="12.75">
      <c r="A36" s="10"/>
      <c r="B36" s="31" t="s">
        <v>60</v>
      </c>
      <c r="C36" s="51">
        <v>0</v>
      </c>
      <c r="D36" s="52" t="str">
        <f t="shared" si="0"/>
        <v>Not selected</v>
      </c>
      <c r="E36" s="53" t="str">
        <f t="shared" si="4"/>
        <v>Not selected</v>
      </c>
      <c r="F36" s="54" t="str">
        <f t="shared" si="5"/>
        <v>Not selected</v>
      </c>
      <c r="G36" s="315"/>
      <c r="H36" s="315"/>
      <c r="I36" s="315"/>
      <c r="J36" s="14"/>
      <c r="K36" s="55" t="str">
        <f t="shared" si="1"/>
        <v>Not selected</v>
      </c>
      <c r="L36" s="56" t="str">
        <f t="shared" si="2"/>
        <v>Not selected</v>
      </c>
      <c r="M36" s="54" t="str">
        <f t="shared" si="3"/>
        <v>Not selected</v>
      </c>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row>
    <row r="37" spans="1:116" s="2" customFormat="1" ht="12.75">
      <c r="A37" s="10"/>
      <c r="B37" s="31" t="s">
        <v>60</v>
      </c>
      <c r="C37" s="51">
        <v>0</v>
      </c>
      <c r="D37" s="52" t="str">
        <f t="shared" si="0"/>
        <v>Not selected</v>
      </c>
      <c r="E37" s="53" t="str">
        <f t="shared" si="4"/>
        <v>Not selected</v>
      </c>
      <c r="F37" s="54" t="str">
        <f t="shared" si="5"/>
        <v>Not selected</v>
      </c>
      <c r="G37" s="315"/>
      <c r="H37" s="315"/>
      <c r="I37" s="315"/>
      <c r="J37" s="14"/>
      <c r="K37" s="55" t="str">
        <f t="shared" si="1"/>
        <v>Not selected</v>
      </c>
      <c r="L37" s="56" t="str">
        <f t="shared" si="2"/>
        <v>Not selected</v>
      </c>
      <c r="M37" s="54" t="str">
        <f t="shared" si="3"/>
        <v>Not selected</v>
      </c>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c r="AT37" s="10"/>
      <c r="AU37" s="10"/>
      <c r="AV37" s="10"/>
      <c r="AW37" s="10"/>
      <c r="AX37" s="10"/>
      <c r="AY37" s="10"/>
      <c r="AZ37" s="10"/>
      <c r="BA37" s="10"/>
      <c r="BB37" s="10"/>
      <c r="BC37" s="10"/>
      <c r="BD37" s="10"/>
      <c r="BE37" s="10"/>
      <c r="BF37" s="10"/>
      <c r="BG37" s="10"/>
      <c r="BH37" s="10"/>
      <c r="BI37" s="10"/>
      <c r="BJ37" s="10"/>
      <c r="BK37" s="10"/>
      <c r="BL37" s="10"/>
      <c r="BM37" s="10"/>
      <c r="BN37" s="10"/>
      <c r="BO37" s="10"/>
      <c r="BP37" s="10"/>
      <c r="BQ37" s="10"/>
      <c r="BR37" s="10"/>
      <c r="BS37" s="10"/>
      <c r="BT37" s="10"/>
      <c r="BU37" s="10"/>
      <c r="BV37" s="10"/>
      <c r="BW37" s="10"/>
      <c r="BX37" s="10"/>
      <c r="BY37" s="10"/>
      <c r="BZ37" s="10"/>
      <c r="CA37" s="10"/>
      <c r="CB37" s="10"/>
      <c r="CC37" s="10"/>
      <c r="CD37" s="10"/>
      <c r="CE37" s="10"/>
      <c r="CF37" s="10"/>
      <c r="CG37" s="10"/>
      <c r="CH37" s="10"/>
      <c r="CI37" s="10"/>
      <c r="CJ37" s="10"/>
      <c r="CK37" s="10"/>
      <c r="CL37" s="10"/>
      <c r="CM37" s="10"/>
      <c r="CN37" s="10"/>
      <c r="CO37" s="10"/>
      <c r="CP37" s="10"/>
      <c r="CQ37" s="10"/>
      <c r="CR37" s="10"/>
      <c r="CS37" s="10"/>
      <c r="CT37" s="10"/>
      <c r="CU37" s="10"/>
      <c r="CV37" s="10"/>
      <c r="CW37" s="10"/>
      <c r="CX37" s="10"/>
      <c r="CY37" s="10"/>
      <c r="CZ37" s="10"/>
      <c r="DA37" s="10"/>
      <c r="DB37" s="10"/>
      <c r="DC37" s="10"/>
      <c r="DD37" s="10"/>
      <c r="DE37" s="10"/>
      <c r="DF37" s="10"/>
      <c r="DG37" s="10"/>
      <c r="DH37" s="10"/>
      <c r="DI37" s="10"/>
      <c r="DJ37" s="10"/>
      <c r="DK37" s="10"/>
      <c r="DL37" s="10"/>
    </row>
    <row r="38" spans="1:116" s="2" customFormat="1" ht="12.75">
      <c r="A38" s="10"/>
      <c r="B38" s="31" t="s">
        <v>60</v>
      </c>
      <c r="C38" s="51">
        <v>0</v>
      </c>
      <c r="D38" s="52" t="str">
        <f t="shared" si="0"/>
        <v>Not selected</v>
      </c>
      <c r="E38" s="53" t="str">
        <f t="shared" si="4"/>
        <v>Not selected</v>
      </c>
      <c r="F38" s="54" t="str">
        <f t="shared" si="5"/>
        <v>Not selected</v>
      </c>
      <c r="G38" s="315"/>
      <c r="H38" s="315"/>
      <c r="I38" s="315"/>
      <c r="J38" s="14"/>
      <c r="K38" s="55" t="str">
        <f t="shared" si="1"/>
        <v>Not selected</v>
      </c>
      <c r="L38" s="56" t="str">
        <f t="shared" si="2"/>
        <v>Not selected</v>
      </c>
      <c r="M38" s="54" t="str">
        <f t="shared" si="3"/>
        <v>Not selected</v>
      </c>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row>
    <row r="39" spans="1:116" s="2" customFormat="1" ht="12.75">
      <c r="A39" s="10"/>
      <c r="B39" s="31" t="s">
        <v>60</v>
      </c>
      <c r="C39" s="51">
        <v>0</v>
      </c>
      <c r="D39" s="52" t="str">
        <f t="shared" si="0"/>
        <v>Not selected</v>
      </c>
      <c r="E39" s="53" t="str">
        <f t="shared" si="4"/>
        <v>Not selected</v>
      </c>
      <c r="F39" s="54" t="str">
        <f t="shared" si="5"/>
        <v>Not selected</v>
      </c>
      <c r="G39" s="315"/>
      <c r="H39" s="315"/>
      <c r="I39" s="315"/>
      <c r="J39" s="14"/>
      <c r="K39" s="55" t="str">
        <f t="shared" si="1"/>
        <v>Not selected</v>
      </c>
      <c r="L39" s="56" t="str">
        <f t="shared" si="2"/>
        <v>Not selected</v>
      </c>
      <c r="M39" s="54" t="str">
        <f t="shared" si="3"/>
        <v>Not selected</v>
      </c>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row>
    <row r="40" spans="1:116" s="2" customFormat="1" ht="12.75">
      <c r="A40" s="10"/>
      <c r="B40" s="31" t="s">
        <v>60</v>
      </c>
      <c r="C40" s="51">
        <v>0</v>
      </c>
      <c r="D40" s="52" t="str">
        <f t="shared" si="0"/>
        <v>Not selected</v>
      </c>
      <c r="E40" s="53" t="str">
        <f t="shared" si="4"/>
        <v>Not selected</v>
      </c>
      <c r="F40" s="54" t="str">
        <f t="shared" si="5"/>
        <v>Not selected</v>
      </c>
      <c r="G40" s="315"/>
      <c r="H40" s="315"/>
      <c r="I40" s="315"/>
      <c r="J40" s="14"/>
      <c r="K40" s="55" t="str">
        <f t="shared" si="1"/>
        <v>Not selected</v>
      </c>
      <c r="L40" s="56" t="str">
        <f t="shared" si="2"/>
        <v>Not selected</v>
      </c>
      <c r="M40" s="54" t="str">
        <f t="shared" si="3"/>
        <v>Not selected</v>
      </c>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row>
    <row r="41" spans="1:116" s="2" customFormat="1" ht="12.75">
      <c r="A41" s="10"/>
      <c r="B41" s="31" t="s">
        <v>60</v>
      </c>
      <c r="C41" s="51">
        <v>0</v>
      </c>
      <c r="D41" s="52" t="str">
        <f t="shared" si="0"/>
        <v>Not selected</v>
      </c>
      <c r="E41" s="53" t="str">
        <f t="shared" si="4"/>
        <v>Not selected</v>
      </c>
      <c r="F41" s="54" t="str">
        <f t="shared" si="5"/>
        <v>Not selected</v>
      </c>
      <c r="G41" s="315"/>
      <c r="H41" s="315"/>
      <c r="I41" s="315"/>
      <c r="J41" s="14"/>
      <c r="K41" s="55" t="str">
        <f t="shared" si="1"/>
        <v>Not selected</v>
      </c>
      <c r="L41" s="56" t="str">
        <f t="shared" si="2"/>
        <v>Not selected</v>
      </c>
      <c r="M41" s="54" t="str">
        <f t="shared" si="3"/>
        <v>Not selected</v>
      </c>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row>
    <row r="42" spans="1:116" s="2" customFormat="1" ht="12.75">
      <c r="A42" s="10"/>
      <c r="B42" s="31" t="s">
        <v>60</v>
      </c>
      <c r="C42" s="51">
        <v>0</v>
      </c>
      <c r="D42" s="52" t="str">
        <f t="shared" si="0"/>
        <v>Not selected</v>
      </c>
      <c r="E42" s="53" t="str">
        <f t="shared" si="4"/>
        <v>Not selected</v>
      </c>
      <c r="F42" s="54" t="str">
        <f t="shared" si="5"/>
        <v>Not selected</v>
      </c>
      <c r="G42" s="315"/>
      <c r="H42" s="315"/>
      <c r="I42" s="315"/>
      <c r="J42" s="14"/>
      <c r="K42" s="55" t="str">
        <f t="shared" si="1"/>
        <v>Not selected</v>
      </c>
      <c r="L42" s="56" t="str">
        <f t="shared" si="2"/>
        <v>Not selected</v>
      </c>
      <c r="M42" s="54" t="str">
        <f t="shared" si="3"/>
        <v>Not selected</v>
      </c>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row>
    <row r="43" spans="1:116" s="2" customFormat="1" ht="12.75">
      <c r="A43" s="10"/>
      <c r="B43" s="31" t="s">
        <v>60</v>
      </c>
      <c r="C43" s="51">
        <v>0</v>
      </c>
      <c r="D43" s="52" t="str">
        <f t="shared" ref="D43:D52" si="6">IF(ISNUMBER(SEARCH("delta",$C$12)),((C43/1000)+1)*$D$6,IF(ISNUMBER(SEARCH("ratio",$C$12)),(((C43/$D$6)-1)*1000),IF(ISNUMBER(SEARCH("%",$C$12)),((((C43/(100-C43))/$D$6)-1)*1000),IF(ISNUMBER(SEARCH("ppm",$C$12)),((((((C43/10000)/(100-(C43/10000))/$D$6)-1)*1000))),"Not selected"))))</f>
        <v>Not selected</v>
      </c>
      <c r="E43" s="53" t="str">
        <f t="shared" ref="E43:E52" si="7">IF(ISNUMBER(SEARCH("delta",$C$12)),((((C43/1000)+1)*$D$6)/(1+(((C43/1000)+1)*$D$6)))*100,IF(ISNUMBER(SEARCH("ratio",$C$12)),((C43/(1+C43))*100),IF(ISNUMBER(SEARCH("%",$C$12)),(C43/(100-C43)),IF(ISNUMBER(SEARCH("ppm",$C$12)),((C43/10000)/(100-(C43/10000))),"Not selected"))))</f>
        <v>Not selected</v>
      </c>
      <c r="F43" s="54" t="str">
        <f t="shared" ref="F43:F52" si="8">IF(ISNUMBER(SEARCH("delta",$C$12)),((((C43/1000)+1)*$D$6)/(1+(((C43/1000)+1)*$D$6)))*1000000,IF(ISNUMBER(SEARCH("ratio",$C$12)),(C43/(1+C43))*1000000,IF(ISNUMBER(SEARCH("%",$C$12)),C43*10000,IF(ISNUMBER(SEARCH("ppm",$C$12)),C43/10000,"Not selected"))))</f>
        <v>Not selected</v>
      </c>
      <c r="G43" s="315"/>
      <c r="H43" s="315"/>
      <c r="I43" s="315"/>
      <c r="J43" s="14"/>
      <c r="K43" s="55" t="str">
        <f t="shared" si="1"/>
        <v>Not selected</v>
      </c>
      <c r="L43" s="56" t="str">
        <f t="shared" si="2"/>
        <v>Not selected</v>
      </c>
      <c r="M43" s="54" t="str">
        <f t="shared" si="3"/>
        <v>Not selected</v>
      </c>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row>
    <row r="44" spans="1:116" s="2" customFormat="1" ht="12.75">
      <c r="A44" s="10"/>
      <c r="B44" s="31" t="s">
        <v>60</v>
      </c>
      <c r="C44" s="51">
        <v>0</v>
      </c>
      <c r="D44" s="52" t="str">
        <f t="shared" si="6"/>
        <v>Not selected</v>
      </c>
      <c r="E44" s="53" t="str">
        <f t="shared" si="7"/>
        <v>Not selected</v>
      </c>
      <c r="F44" s="54" t="str">
        <f t="shared" si="8"/>
        <v>Not selected</v>
      </c>
      <c r="G44" s="315"/>
      <c r="H44" s="315"/>
      <c r="I44" s="315"/>
      <c r="J44" s="14"/>
      <c r="K44" s="55" t="str">
        <f t="shared" si="1"/>
        <v>Not selected</v>
      </c>
      <c r="L44" s="56" t="str">
        <f t="shared" si="2"/>
        <v>Not selected</v>
      </c>
      <c r="M44" s="54" t="str">
        <f t="shared" si="3"/>
        <v>Not selected</v>
      </c>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row>
    <row r="45" spans="1:116" s="2" customFormat="1" ht="12.75">
      <c r="A45" s="10"/>
      <c r="B45" s="31" t="s">
        <v>60</v>
      </c>
      <c r="C45" s="51">
        <v>0</v>
      </c>
      <c r="D45" s="52" t="str">
        <f t="shared" si="6"/>
        <v>Not selected</v>
      </c>
      <c r="E45" s="53" t="str">
        <f t="shared" si="7"/>
        <v>Not selected</v>
      </c>
      <c r="F45" s="54" t="str">
        <f t="shared" si="8"/>
        <v>Not selected</v>
      </c>
      <c r="G45" s="315"/>
      <c r="H45" s="315"/>
      <c r="I45" s="315"/>
      <c r="J45" s="14"/>
      <c r="K45" s="55" t="str">
        <f t="shared" si="1"/>
        <v>Not selected</v>
      </c>
      <c r="L45" s="56" t="str">
        <f t="shared" si="2"/>
        <v>Not selected</v>
      </c>
      <c r="M45" s="54" t="str">
        <f t="shared" si="3"/>
        <v>Not selected</v>
      </c>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row>
    <row r="46" spans="1:116" s="2" customFormat="1" ht="12.75">
      <c r="A46" s="10"/>
      <c r="B46" s="31" t="s">
        <v>60</v>
      </c>
      <c r="C46" s="51">
        <v>0</v>
      </c>
      <c r="D46" s="52" t="str">
        <f t="shared" si="6"/>
        <v>Not selected</v>
      </c>
      <c r="E46" s="53" t="str">
        <f t="shared" si="7"/>
        <v>Not selected</v>
      </c>
      <c r="F46" s="54" t="str">
        <f t="shared" si="8"/>
        <v>Not selected</v>
      </c>
      <c r="G46" s="315"/>
      <c r="H46" s="315"/>
      <c r="I46" s="315"/>
      <c r="J46" s="14"/>
      <c r="K46" s="55" t="str">
        <f t="shared" si="1"/>
        <v>Not selected</v>
      </c>
      <c r="L46" s="56" t="str">
        <f t="shared" si="2"/>
        <v>Not selected</v>
      </c>
      <c r="M46" s="54" t="str">
        <f t="shared" si="3"/>
        <v>Not selected</v>
      </c>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row>
    <row r="47" spans="1:116" s="2" customFormat="1" ht="12.75">
      <c r="A47" s="10"/>
      <c r="B47" s="31" t="s">
        <v>60</v>
      </c>
      <c r="C47" s="51">
        <v>0</v>
      </c>
      <c r="D47" s="52" t="str">
        <f t="shared" si="6"/>
        <v>Not selected</v>
      </c>
      <c r="E47" s="53" t="str">
        <f t="shared" si="7"/>
        <v>Not selected</v>
      </c>
      <c r="F47" s="54" t="str">
        <f t="shared" si="8"/>
        <v>Not selected</v>
      </c>
      <c r="G47" s="315"/>
      <c r="H47" s="315"/>
      <c r="I47" s="315"/>
      <c r="J47" s="14"/>
      <c r="K47" s="55" t="str">
        <f t="shared" si="1"/>
        <v>Not selected</v>
      </c>
      <c r="L47" s="56" t="str">
        <f t="shared" si="2"/>
        <v>Not selected</v>
      </c>
      <c r="M47" s="54" t="str">
        <f t="shared" si="3"/>
        <v>Not selected</v>
      </c>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row>
    <row r="48" spans="1:116" s="2" customFormat="1" ht="12.75">
      <c r="A48" s="10"/>
      <c r="B48" s="31" t="s">
        <v>60</v>
      </c>
      <c r="C48" s="51">
        <v>0</v>
      </c>
      <c r="D48" s="52" t="str">
        <f t="shared" si="6"/>
        <v>Not selected</v>
      </c>
      <c r="E48" s="53" t="str">
        <f t="shared" si="7"/>
        <v>Not selected</v>
      </c>
      <c r="F48" s="54" t="str">
        <f t="shared" si="8"/>
        <v>Not selected</v>
      </c>
      <c r="G48" s="315"/>
      <c r="H48" s="315"/>
      <c r="I48" s="315"/>
      <c r="J48" s="14"/>
      <c r="K48" s="55" t="str">
        <f t="shared" si="1"/>
        <v>Not selected</v>
      </c>
      <c r="L48" s="56" t="str">
        <f t="shared" si="2"/>
        <v>Not selected</v>
      </c>
      <c r="M48" s="54" t="str">
        <f t="shared" si="3"/>
        <v>Not selected</v>
      </c>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row>
    <row r="49" spans="1:116" s="2" customFormat="1" ht="12.75">
      <c r="A49" s="10"/>
      <c r="B49" s="31" t="s">
        <v>60</v>
      </c>
      <c r="C49" s="51">
        <v>0</v>
      </c>
      <c r="D49" s="52" t="str">
        <f t="shared" si="6"/>
        <v>Not selected</v>
      </c>
      <c r="E49" s="53" t="str">
        <f t="shared" si="7"/>
        <v>Not selected</v>
      </c>
      <c r="F49" s="54" t="str">
        <f t="shared" si="8"/>
        <v>Not selected</v>
      </c>
      <c r="G49" s="315"/>
      <c r="H49" s="315"/>
      <c r="I49" s="315"/>
      <c r="J49" s="14"/>
      <c r="K49" s="55" t="str">
        <f t="shared" si="1"/>
        <v>Not selected</v>
      </c>
      <c r="L49" s="56" t="str">
        <f t="shared" si="2"/>
        <v>Not selected</v>
      </c>
      <c r="M49" s="54" t="str">
        <f t="shared" si="3"/>
        <v>Not selected</v>
      </c>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row>
    <row r="50" spans="1:116" s="2" customFormat="1" ht="12.75">
      <c r="A50" s="10"/>
      <c r="B50" s="31" t="s">
        <v>60</v>
      </c>
      <c r="C50" s="51">
        <v>0</v>
      </c>
      <c r="D50" s="52" t="str">
        <f t="shared" si="6"/>
        <v>Not selected</v>
      </c>
      <c r="E50" s="53" t="str">
        <f t="shared" si="7"/>
        <v>Not selected</v>
      </c>
      <c r="F50" s="54" t="str">
        <f t="shared" si="8"/>
        <v>Not selected</v>
      </c>
      <c r="G50" s="315"/>
      <c r="H50" s="315"/>
      <c r="I50" s="315"/>
      <c r="J50" s="14"/>
      <c r="K50" s="55" t="str">
        <f t="shared" si="1"/>
        <v>Not selected</v>
      </c>
      <c r="L50" s="56" t="str">
        <f t="shared" si="2"/>
        <v>Not selected</v>
      </c>
      <c r="M50" s="54" t="str">
        <f t="shared" si="3"/>
        <v>Not selected</v>
      </c>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c r="AU50" s="10"/>
      <c r="AV50" s="10"/>
      <c r="AW50" s="10"/>
      <c r="AX50" s="10"/>
      <c r="AY50" s="10"/>
      <c r="AZ50" s="10"/>
      <c r="BA50" s="10"/>
      <c r="BB50" s="10"/>
      <c r="BC50" s="10"/>
      <c r="BD50" s="10"/>
      <c r="BE50" s="10"/>
      <c r="BF50" s="10"/>
      <c r="BG50" s="10"/>
      <c r="BH50" s="10"/>
      <c r="BI50" s="10"/>
      <c r="BJ50" s="10"/>
      <c r="BK50" s="10"/>
      <c r="BL50" s="10"/>
      <c r="BM50" s="10"/>
      <c r="BN50" s="10"/>
      <c r="BO50" s="10"/>
      <c r="BP50" s="10"/>
      <c r="BQ50" s="10"/>
      <c r="BR50" s="10"/>
      <c r="BS50" s="10"/>
      <c r="BT50" s="10"/>
      <c r="BU50" s="10"/>
      <c r="BV50" s="10"/>
      <c r="BW50" s="10"/>
      <c r="BX50" s="10"/>
      <c r="BY50" s="10"/>
      <c r="BZ50" s="10"/>
      <c r="CA50" s="10"/>
      <c r="CB50" s="10"/>
      <c r="CC50" s="10"/>
      <c r="CD50" s="10"/>
      <c r="CE50" s="10"/>
      <c r="CF50" s="10"/>
      <c r="CG50" s="10"/>
      <c r="CH50" s="10"/>
      <c r="CI50" s="10"/>
      <c r="CJ50" s="10"/>
      <c r="CK50" s="10"/>
      <c r="CL50" s="10"/>
      <c r="CM50" s="10"/>
      <c r="CN50" s="10"/>
      <c r="CO50" s="10"/>
      <c r="CP50" s="10"/>
      <c r="CQ50" s="10"/>
      <c r="CR50" s="10"/>
      <c r="CS50" s="10"/>
      <c r="CT50" s="10"/>
      <c r="CU50" s="10"/>
      <c r="CV50" s="10"/>
      <c r="CW50" s="10"/>
      <c r="CX50" s="10"/>
      <c r="CY50" s="10"/>
      <c r="CZ50" s="10"/>
      <c r="DA50" s="10"/>
      <c r="DB50" s="10"/>
      <c r="DC50" s="10"/>
      <c r="DD50" s="10"/>
      <c r="DE50" s="10"/>
      <c r="DF50" s="10"/>
      <c r="DG50" s="10"/>
      <c r="DH50" s="10"/>
      <c r="DI50" s="10"/>
      <c r="DJ50" s="10"/>
      <c r="DK50" s="10"/>
      <c r="DL50" s="10"/>
    </row>
    <row r="51" spans="1:116" s="2" customFormat="1" ht="12.75">
      <c r="A51" s="10"/>
      <c r="B51" s="31" t="s">
        <v>60</v>
      </c>
      <c r="C51" s="51">
        <v>0</v>
      </c>
      <c r="D51" s="52" t="str">
        <f t="shared" si="6"/>
        <v>Not selected</v>
      </c>
      <c r="E51" s="53" t="str">
        <f t="shared" si="7"/>
        <v>Not selected</v>
      </c>
      <c r="F51" s="54" t="str">
        <f t="shared" si="8"/>
        <v>Not selected</v>
      </c>
      <c r="G51" s="315"/>
      <c r="H51" s="315"/>
      <c r="I51" s="315"/>
      <c r="J51" s="14"/>
      <c r="K51" s="55" t="str">
        <f t="shared" si="1"/>
        <v>Not selected</v>
      </c>
      <c r="L51" s="56" t="str">
        <f t="shared" si="2"/>
        <v>Not selected</v>
      </c>
      <c r="M51" s="54" t="str">
        <f t="shared" si="3"/>
        <v>Not selected</v>
      </c>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c r="AR51" s="10"/>
      <c r="AS51" s="10"/>
      <c r="AT51" s="10"/>
      <c r="AU51" s="10"/>
      <c r="AV51" s="10"/>
      <c r="AW51" s="10"/>
      <c r="AX51" s="10"/>
      <c r="AY51" s="10"/>
      <c r="AZ51" s="10"/>
      <c r="BA51" s="10"/>
      <c r="BB51" s="10"/>
      <c r="BC51" s="10"/>
      <c r="BD51" s="10"/>
      <c r="BE51" s="10"/>
      <c r="BF51" s="10"/>
      <c r="BG51" s="10"/>
      <c r="BH51" s="10"/>
      <c r="BI51" s="10"/>
      <c r="BJ51" s="10"/>
      <c r="BK51" s="10"/>
      <c r="BL51" s="10"/>
      <c r="BM51" s="10"/>
      <c r="BN51" s="10"/>
      <c r="BO51" s="10"/>
      <c r="BP51" s="10"/>
      <c r="BQ51" s="10"/>
      <c r="BR51" s="10"/>
      <c r="BS51" s="10"/>
      <c r="BT51" s="10"/>
      <c r="BU51" s="10"/>
      <c r="BV51" s="10"/>
      <c r="BW51" s="10"/>
      <c r="BX51" s="10"/>
      <c r="BY51" s="10"/>
      <c r="BZ51" s="10"/>
      <c r="CA51" s="10"/>
      <c r="CB51" s="10"/>
      <c r="CC51" s="10"/>
      <c r="CD51" s="10"/>
      <c r="CE51" s="10"/>
      <c r="CF51" s="10"/>
      <c r="CG51" s="10"/>
      <c r="CH51" s="10"/>
      <c r="CI51" s="10"/>
      <c r="CJ51" s="10"/>
      <c r="CK51" s="10"/>
      <c r="CL51" s="10"/>
      <c r="CM51" s="10"/>
      <c r="CN51" s="10"/>
      <c r="CO51" s="10"/>
      <c r="CP51" s="10"/>
      <c r="CQ51" s="10"/>
      <c r="CR51" s="10"/>
      <c r="CS51" s="10"/>
      <c r="CT51" s="10"/>
      <c r="CU51" s="10"/>
      <c r="CV51" s="10"/>
      <c r="CW51" s="10"/>
      <c r="CX51" s="10"/>
      <c r="CY51" s="10"/>
      <c r="CZ51" s="10"/>
      <c r="DA51" s="10"/>
      <c r="DB51" s="10"/>
      <c r="DC51" s="10"/>
      <c r="DD51" s="10"/>
      <c r="DE51" s="10"/>
      <c r="DF51" s="10"/>
      <c r="DG51" s="10"/>
      <c r="DH51" s="10"/>
      <c r="DI51" s="10"/>
      <c r="DJ51" s="10"/>
      <c r="DK51" s="10"/>
      <c r="DL51" s="10"/>
    </row>
    <row r="52" spans="1:116" ht="15.75" thickBot="1">
      <c r="B52" s="32" t="s">
        <v>60</v>
      </c>
      <c r="C52" s="57">
        <v>0</v>
      </c>
      <c r="D52" s="58" t="str">
        <f t="shared" si="6"/>
        <v>Not selected</v>
      </c>
      <c r="E52" s="59" t="str">
        <f t="shared" si="7"/>
        <v>Not selected</v>
      </c>
      <c r="F52" s="60" t="str">
        <f t="shared" si="8"/>
        <v>Not selected</v>
      </c>
      <c r="G52" s="316"/>
      <c r="H52" s="316"/>
      <c r="I52" s="316"/>
      <c r="J52" s="61"/>
      <c r="K52" s="62" t="str">
        <f t="shared" si="1"/>
        <v>Not selected</v>
      </c>
      <c r="L52" s="63" t="str">
        <f t="shared" si="2"/>
        <v>Not selected</v>
      </c>
      <c r="M52" s="60" t="str">
        <f t="shared" si="3"/>
        <v>Not selected</v>
      </c>
    </row>
    <row r="53" spans="1:116">
      <c r="B53" s="64"/>
      <c r="G53" s="65"/>
      <c r="H53" s="65"/>
      <c r="I53" s="65"/>
    </row>
    <row r="54" spans="1:116">
      <c r="B54" s="64"/>
    </row>
    <row r="55" spans="1:116">
      <c r="B55" s="64"/>
    </row>
    <row r="56" spans="1:116">
      <c r="B56" s="64"/>
    </row>
    <row r="57" spans="1:116">
      <c r="B57" s="64"/>
    </row>
    <row r="58" spans="1:116">
      <c r="B58" s="64"/>
    </row>
  </sheetData>
  <mergeCells count="19">
    <mergeCell ref="H4:J4"/>
    <mergeCell ref="H5:J5"/>
    <mergeCell ref="H6:J6"/>
    <mergeCell ref="H7:J7"/>
    <mergeCell ref="D5:E5"/>
    <mergeCell ref="G11:I52"/>
    <mergeCell ref="B2:I2"/>
    <mergeCell ref="K11:M11"/>
    <mergeCell ref="H8:J8"/>
    <mergeCell ref="H9:J9"/>
    <mergeCell ref="J2:M2"/>
    <mergeCell ref="F3:G9"/>
    <mergeCell ref="D11:F11"/>
    <mergeCell ref="D8:E8"/>
    <mergeCell ref="D4:E4"/>
    <mergeCell ref="D3:E3"/>
    <mergeCell ref="D6:E6"/>
    <mergeCell ref="D7:E7"/>
    <mergeCell ref="H3:J3"/>
  </mergeCells>
  <conditionalFormatting sqref="D13:F52">
    <cfRule type="cellIs" dxfId="84" priority="17" operator="equal">
      <formula>0</formula>
    </cfRule>
    <cfRule type="cellIs" dxfId="83" priority="22" operator="lessThan">
      <formula>0</formula>
    </cfRule>
    <cfRule type="cellIs" dxfId="82" priority="23" operator="greaterThan">
      <formula>1</formula>
    </cfRule>
  </conditionalFormatting>
  <conditionalFormatting sqref="C13:C52">
    <cfRule type="cellIs" dxfId="81" priority="19" operator="equal">
      <formula>0</formula>
    </cfRule>
    <cfRule type="cellIs" dxfId="80" priority="20" operator="lessThan">
      <formula>0</formula>
    </cfRule>
    <cfRule type="cellIs" dxfId="79" priority="21" operator="greaterThan">
      <formula>1</formula>
    </cfRule>
  </conditionalFormatting>
  <conditionalFormatting sqref="C13:C60">
    <cfRule type="cellIs" dxfId="78" priority="18" operator="equal">
      <formula>1</formula>
    </cfRule>
  </conditionalFormatting>
  <conditionalFormatting sqref="K13:M52">
    <cfRule type="cellIs" dxfId="77" priority="7" operator="equal">
      <formula>0</formula>
    </cfRule>
    <cfRule type="cellIs" dxfId="76" priority="8" operator="lessThan">
      <formula>0</formula>
    </cfRule>
    <cfRule type="cellIs" dxfId="75" priority="9" operator="greaterThan">
      <formula>1</formula>
    </cfRule>
  </conditionalFormatting>
  <conditionalFormatting sqref="D9">
    <cfRule type="cellIs" dxfId="74" priority="1" operator="lessThan">
      <formula>1</formula>
    </cfRule>
    <cfRule type="cellIs" dxfId="73" priority="2" operator="equal">
      <formula>1</formula>
    </cfRule>
    <cfRule type="cellIs" dxfId="72" priority="3" operator="greaterThan">
      <formula>1</formula>
    </cfRule>
  </conditionalFormatting>
  <dataValidations count="2">
    <dataValidation type="decimal" allowBlank="1" showInputMessage="1" showErrorMessage="1" errorTitle="Delta" error="by definition delta value must be &gt;-1000" sqref="C14:C52">
      <formula1>-999.999999999999</formula1>
      <formula2>1E+37</formula2>
    </dataValidation>
    <dataValidation type="decimal" allowBlank="1" showInputMessage="1" showErrorMessage="1" errorTitle="Delta" error="by definition delta value must be &gt;-1000" promptTitle="Type or paste value" sqref="C13">
      <formula1>-999.999999999999</formula1>
      <formula2>1E+37</formula2>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Constants!$A$2:$A$6</xm:f>
          </x14:formula1>
          <xm:sqref>D3</xm:sqref>
        </x14:dataValidation>
        <x14:dataValidation type="list" allowBlank="1" showInputMessage="1" showErrorMessage="1">
          <x14:formula1>
            <xm:f>Tables!$C$2:$C$7</xm:f>
          </x14:formula1>
          <xm:sqref>D6:E6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L63"/>
  <sheetViews>
    <sheetView zoomScaleNormal="100" workbookViewId="0">
      <selection activeCell="K10" sqref="K10"/>
    </sheetView>
  </sheetViews>
  <sheetFormatPr defaultRowHeight="15"/>
  <cols>
    <col min="1" max="1" width="3.42578125" style="46" customWidth="1"/>
    <col min="2" max="2" width="25.42578125" style="47" customWidth="1"/>
    <col min="3" max="3" width="28.7109375" style="46" customWidth="1"/>
    <col min="4" max="4" width="24.42578125" style="46" customWidth="1"/>
    <col min="5" max="5" width="33.140625" style="46" customWidth="1"/>
    <col min="6" max="6" width="19.28515625" style="46" customWidth="1"/>
    <col min="7" max="7" width="3.42578125" style="46" customWidth="1"/>
    <col min="8" max="8" width="6.7109375" style="46" customWidth="1"/>
    <col min="9" max="9" width="16.140625" style="46" customWidth="1"/>
    <col min="10" max="10" width="20.5703125" style="46" customWidth="1"/>
    <col min="11" max="11" width="17.85546875" style="46" customWidth="1"/>
    <col min="12" max="116" width="16.7109375" style="46" customWidth="1"/>
    <col min="117" max="16384" width="9.140625" style="48"/>
  </cols>
  <sheetData>
    <row r="1" spans="1:116" ht="15.75" thickBot="1"/>
    <row r="2" spans="1:116" s="50" customFormat="1" ht="39.75" customHeight="1" thickBot="1">
      <c r="A2" s="49"/>
      <c r="B2" s="317" t="s">
        <v>107</v>
      </c>
      <c r="C2" s="319"/>
      <c r="D2" s="319"/>
      <c r="E2" s="319"/>
      <c r="F2" s="319"/>
      <c r="G2" s="319"/>
      <c r="H2" s="319"/>
      <c r="I2" s="319"/>
      <c r="J2" s="318" t="s">
        <v>109</v>
      </c>
      <c r="K2" s="318"/>
      <c r="L2" s="318"/>
      <c r="M2" s="352"/>
      <c r="N2" s="49"/>
      <c r="O2" s="49"/>
      <c r="P2" s="49"/>
      <c r="Q2" s="49"/>
      <c r="R2" s="49"/>
      <c r="S2" s="49"/>
      <c r="T2" s="49"/>
      <c r="U2" s="49"/>
      <c r="V2" s="49"/>
      <c r="W2" s="49"/>
      <c r="X2" s="49"/>
      <c r="Y2" s="49"/>
      <c r="Z2" s="49"/>
      <c r="AA2" s="49"/>
      <c r="AB2" s="49"/>
      <c r="AC2" s="49"/>
      <c r="AD2" s="49"/>
      <c r="AE2" s="49"/>
      <c r="AF2" s="49"/>
      <c r="AG2" s="49"/>
      <c r="AH2" s="49"/>
      <c r="AI2" s="49"/>
      <c r="AJ2" s="49"/>
      <c r="AK2" s="49"/>
      <c r="AL2" s="49"/>
      <c r="AM2" s="49"/>
      <c r="AN2" s="49"/>
      <c r="AO2" s="49"/>
      <c r="AP2" s="49"/>
      <c r="AQ2" s="49"/>
      <c r="AR2" s="49"/>
      <c r="AS2" s="49"/>
      <c r="AT2" s="49"/>
      <c r="AU2" s="49"/>
      <c r="AV2" s="49"/>
      <c r="AW2" s="49"/>
      <c r="AX2" s="49"/>
      <c r="AY2" s="49"/>
      <c r="AZ2" s="49"/>
      <c r="BA2" s="49"/>
      <c r="BB2" s="49"/>
      <c r="BC2" s="49"/>
      <c r="BD2" s="49"/>
      <c r="BE2" s="49"/>
      <c r="BF2" s="49"/>
      <c r="BG2" s="49"/>
      <c r="BH2" s="49"/>
      <c r="BI2" s="49"/>
      <c r="BJ2" s="49"/>
      <c r="BK2" s="49"/>
      <c r="BL2" s="49"/>
      <c r="BM2" s="49"/>
      <c r="BN2" s="49"/>
      <c r="BO2" s="49"/>
      <c r="BP2" s="49"/>
      <c r="BQ2" s="49"/>
      <c r="BR2" s="49"/>
      <c r="BS2" s="49"/>
      <c r="BT2" s="49"/>
      <c r="BU2" s="49"/>
      <c r="BV2" s="49"/>
      <c r="BW2" s="49"/>
      <c r="BX2" s="49"/>
      <c r="BY2" s="49"/>
      <c r="BZ2" s="49"/>
      <c r="CA2" s="49"/>
      <c r="CB2" s="49"/>
      <c r="CC2" s="49"/>
      <c r="CD2" s="49"/>
      <c r="CE2" s="49"/>
      <c r="CF2" s="49"/>
      <c r="CG2" s="49"/>
      <c r="CH2" s="49"/>
      <c r="CI2" s="49"/>
      <c r="CJ2" s="49"/>
      <c r="CK2" s="49"/>
      <c r="CL2" s="49"/>
      <c r="CM2" s="49"/>
      <c r="CN2" s="49"/>
      <c r="CO2" s="49"/>
      <c r="CP2" s="49"/>
      <c r="CQ2" s="49"/>
      <c r="CR2" s="49"/>
      <c r="CS2" s="49"/>
      <c r="CT2" s="49"/>
      <c r="CU2" s="49"/>
      <c r="CV2" s="49"/>
      <c r="CW2" s="49"/>
      <c r="CX2" s="49"/>
      <c r="CY2" s="49"/>
      <c r="CZ2" s="49"/>
      <c r="DA2" s="49"/>
      <c r="DB2" s="49"/>
      <c r="DC2" s="49"/>
      <c r="DD2" s="49"/>
      <c r="DE2" s="49"/>
      <c r="DF2" s="49"/>
      <c r="DG2" s="49"/>
      <c r="DH2" s="49"/>
      <c r="DI2" s="49"/>
      <c r="DJ2" s="49"/>
      <c r="DK2" s="49"/>
      <c r="DL2" s="49"/>
    </row>
    <row r="3" spans="1:116" s="2" customFormat="1" ht="32.1" customHeight="1" thickBot="1">
      <c r="A3" s="10"/>
      <c r="B3" s="26" t="s">
        <v>61</v>
      </c>
      <c r="C3" s="225" t="s">
        <v>1</v>
      </c>
      <c r="D3" s="340" t="s">
        <v>30</v>
      </c>
      <c r="E3" s="341"/>
      <c r="F3" s="327" t="s">
        <v>218</v>
      </c>
      <c r="G3" s="328"/>
      <c r="H3" s="346" t="s">
        <v>40</v>
      </c>
      <c r="I3" s="347"/>
      <c r="J3" s="347"/>
      <c r="K3" s="24" t="s">
        <v>52</v>
      </c>
      <c r="L3" s="24" t="s">
        <v>58</v>
      </c>
      <c r="M3" s="25" t="s">
        <v>53</v>
      </c>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row>
    <row r="4" spans="1:116" s="2" customFormat="1" ht="32.1" customHeight="1" thickBot="1">
      <c r="A4" s="10"/>
      <c r="B4" s="27" t="s">
        <v>130</v>
      </c>
      <c r="C4" s="226" t="s">
        <v>3</v>
      </c>
      <c r="D4" s="338" t="str">
        <f>IF(ISNUMBER(SEARCH("delta",D3)),Constants!B13,IF(ISNUMBER(SEARCH("ratio",D3)),Constants!B14,IF(ISNUMBER(SEARCH("%",D3)),Constants!B15,IF(ISNUMBER(SEARCH("ppm",D3)),Constants!B16,IF(ISNUMBER(SEARCH("select",D3)),Constants!B12)))))</f>
        <v>Select "Conversion from"</v>
      </c>
      <c r="E4" s="339"/>
      <c r="F4" s="329"/>
      <c r="G4" s="330"/>
      <c r="H4" s="348" t="s">
        <v>37</v>
      </c>
      <c r="I4" s="349"/>
      <c r="J4" s="350"/>
      <c r="K4" s="22" t="s">
        <v>110</v>
      </c>
      <c r="L4" s="5" t="s">
        <v>108</v>
      </c>
      <c r="M4" s="23">
        <v>0</v>
      </c>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row>
    <row r="5" spans="1:116" s="2" customFormat="1" ht="32.1" customHeight="1" thickBot="1">
      <c r="A5" s="10"/>
      <c r="B5" s="27" t="s">
        <v>130</v>
      </c>
      <c r="C5" s="227" t="s">
        <v>2</v>
      </c>
      <c r="D5" s="312" t="s">
        <v>108</v>
      </c>
      <c r="E5" s="313"/>
      <c r="F5" s="329"/>
      <c r="G5" s="330"/>
      <c r="H5" s="309" t="s">
        <v>38</v>
      </c>
      <c r="I5" s="310"/>
      <c r="J5" s="311"/>
      <c r="K5" s="3" t="s">
        <v>111</v>
      </c>
      <c r="L5" s="20" t="s">
        <v>34</v>
      </c>
      <c r="M5" s="35" t="s">
        <v>54</v>
      </c>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row>
    <row r="6" spans="1:116" s="2" customFormat="1" ht="32.1" customHeight="1" thickTop="1">
      <c r="A6" s="10"/>
      <c r="B6" s="197" t="s">
        <v>61</v>
      </c>
      <c r="C6" s="228" t="s">
        <v>299</v>
      </c>
      <c r="D6" s="342" t="s">
        <v>256</v>
      </c>
      <c r="E6" s="343"/>
      <c r="F6" s="329"/>
      <c r="G6" s="330"/>
      <c r="H6" s="351" t="s">
        <v>192</v>
      </c>
      <c r="I6" s="310"/>
      <c r="J6" s="311"/>
      <c r="K6" s="19" t="s">
        <v>112</v>
      </c>
      <c r="L6" s="20" t="s">
        <v>31</v>
      </c>
      <c r="M6" s="36" t="s">
        <v>57</v>
      </c>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row>
    <row r="7" spans="1:116" s="2" customFormat="1" ht="32.1" customHeight="1">
      <c r="A7" s="10"/>
      <c r="B7" s="198" t="s">
        <v>130</v>
      </c>
      <c r="C7" s="229" t="s">
        <v>300</v>
      </c>
      <c r="D7" s="344" t="str">
        <f>IF(ISNUMBER(SEARCH(Tables!C13,D6)),Tables!D13,IF(ISNUMBER(SEARCH(Tables!C14,D6)),Tables!D14,IF(ISNUMBER(SEARCH(Tables!C15,D6)),Tables!D15,IF(ISNUMBER(SEARCH(Tables!C16,D6)),Tables!D16,IF(ISNUMBER(SEARCH(Tables!C17,D6)),Tables!D17,IF(ISNUMBER(SEARCH(Tables!C18,D6)),Tables!D18,IF(ISNUMBER(SEARCH(Tables!C19,D6)),Tables!D19,IF(ISNUMBER(SEARCH(Tables!C20,D6)),Tables!D20,IF(ISNUMBER(SEARCH(Tables!C21,D6)),Tables!D21,IF(ISNUMBER(SEARCH(Tables!C22,D6)),Tables!D22,IF(ISNUMBER(SEARCH("select",D6)),Tables!D2, IF(ISNUMBER(SEARCH("blank",D6)),Tables!D7))))))))))))</f>
        <v xml:space="preserve">Select "Absolute isotope ratio Rstd for delta zero point" </v>
      </c>
      <c r="E7" s="345"/>
      <c r="F7" s="329"/>
      <c r="G7" s="330"/>
      <c r="H7" s="309" t="s">
        <v>234</v>
      </c>
      <c r="I7" s="310"/>
      <c r="J7" s="311"/>
      <c r="K7" s="3" t="s">
        <v>113</v>
      </c>
      <c r="L7" s="20" t="s">
        <v>34</v>
      </c>
      <c r="M7" s="35" t="s">
        <v>54</v>
      </c>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10"/>
      <c r="BT7" s="10"/>
      <c r="BU7" s="10"/>
      <c r="BV7" s="10"/>
      <c r="BW7" s="10"/>
      <c r="BX7" s="10"/>
      <c r="BY7" s="10"/>
      <c r="BZ7" s="10"/>
      <c r="CA7" s="10"/>
      <c r="CB7" s="10"/>
      <c r="CC7" s="10"/>
      <c r="CD7" s="10"/>
      <c r="CE7" s="10"/>
      <c r="CF7" s="10"/>
      <c r="CG7" s="10"/>
      <c r="CH7" s="10"/>
      <c r="CI7" s="10"/>
      <c r="CJ7" s="10"/>
      <c r="CK7" s="10"/>
      <c r="CL7" s="10"/>
      <c r="CM7" s="10"/>
      <c r="CN7" s="10"/>
      <c r="CO7" s="10"/>
      <c r="CP7" s="10"/>
      <c r="CQ7" s="10"/>
      <c r="CR7" s="10"/>
      <c r="CS7" s="10"/>
      <c r="CT7" s="10"/>
      <c r="CU7" s="10"/>
      <c r="CV7" s="10"/>
      <c r="CW7" s="10"/>
      <c r="CX7" s="10"/>
      <c r="CY7" s="10"/>
      <c r="CZ7" s="10"/>
      <c r="DA7" s="10"/>
      <c r="DB7" s="10"/>
      <c r="DC7" s="10"/>
      <c r="DD7" s="10"/>
      <c r="DE7" s="10"/>
      <c r="DF7" s="10"/>
      <c r="DG7" s="10"/>
      <c r="DH7" s="10"/>
      <c r="DI7" s="10"/>
      <c r="DJ7" s="10"/>
      <c r="DK7" s="10"/>
      <c r="DL7" s="10"/>
    </row>
    <row r="8" spans="1:116" s="2" customFormat="1" ht="32.1" customHeight="1" thickBot="1">
      <c r="A8" s="10"/>
      <c r="B8" s="196" t="s">
        <v>130</v>
      </c>
      <c r="C8" s="230" t="s">
        <v>301</v>
      </c>
      <c r="D8" s="336" t="str">
        <f>IF(ISNUMBER(SEARCH(Tables!C13,D6)),Tables!G13,IF(ISNUMBER(SEARCH(Tables!C14,D6)),Tables!G14,IF(ISNUMBER(SEARCH(Tables!C15,D6)),Tables!G15,IF(ISNUMBER(SEARCH(Tables!C16,D6)),Tables!G16,IF(ISNUMBER(SEARCH(Tables!C17,D6)),Tables!G17,IF(ISNUMBER(SEARCH(Tables!C18,D6)),Tables!G18,IF(ISNUMBER(SEARCH(Tables!C19,D6)),Tables!G19,IF(ISNUMBER(SEARCH(Tables!C20,D6)),Tables!G20,IF(ISNUMBER(SEARCH(Tables!C21,D6)),Tables!G21,IF(ISNUMBER(SEARCH(Tables!C22,D6)),Tables!G22,IF(ISNUMBER(SEARCH("select",D6)),Tables!D2, IF(ISNUMBER(SEARCH("blank",D6)),Tables!D7))))))))))))</f>
        <v xml:space="preserve">Select "Absolute isotope ratio Rstd for delta zero point" </v>
      </c>
      <c r="E8" s="337"/>
      <c r="F8" s="329"/>
      <c r="G8" s="330"/>
      <c r="H8" s="309" t="s">
        <v>193</v>
      </c>
      <c r="I8" s="310"/>
      <c r="J8" s="311"/>
      <c r="K8" s="20" t="s">
        <v>321</v>
      </c>
      <c r="L8" s="20" t="s">
        <v>32</v>
      </c>
      <c r="M8" s="17" t="s">
        <v>55</v>
      </c>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c r="BB8" s="10"/>
      <c r="BC8" s="10"/>
      <c r="BD8" s="10"/>
      <c r="BE8" s="10"/>
      <c r="BF8" s="10"/>
      <c r="BG8" s="10"/>
      <c r="BH8" s="10"/>
      <c r="BI8" s="10"/>
      <c r="BJ8" s="10"/>
      <c r="BK8" s="10"/>
      <c r="BL8" s="10"/>
      <c r="BM8" s="10"/>
      <c r="BN8" s="10"/>
      <c r="BO8" s="10"/>
      <c r="BP8" s="10"/>
      <c r="BQ8" s="10"/>
      <c r="BR8" s="10"/>
      <c r="BS8" s="10"/>
      <c r="BT8" s="10"/>
      <c r="BU8" s="10"/>
      <c r="BV8" s="10"/>
      <c r="BW8" s="10"/>
      <c r="BX8" s="10"/>
      <c r="BY8" s="10"/>
      <c r="BZ8" s="10"/>
      <c r="CA8" s="10"/>
      <c r="CB8" s="10"/>
      <c r="CC8" s="10"/>
      <c r="CD8" s="10"/>
      <c r="CE8" s="10"/>
      <c r="CF8" s="10"/>
      <c r="CG8" s="10"/>
      <c r="CH8" s="10"/>
      <c r="CI8" s="10"/>
      <c r="CJ8" s="10"/>
      <c r="CK8" s="10"/>
      <c r="CL8" s="10"/>
      <c r="CM8" s="10"/>
      <c r="CN8" s="10"/>
      <c r="CO8" s="10"/>
      <c r="CP8" s="10"/>
      <c r="CQ8" s="10"/>
      <c r="CR8" s="10"/>
      <c r="CS8" s="10"/>
      <c r="CT8" s="10"/>
      <c r="CU8" s="10"/>
      <c r="CV8" s="10"/>
      <c r="CW8" s="10"/>
      <c r="CX8" s="10"/>
      <c r="CY8" s="10"/>
      <c r="CZ8" s="10"/>
      <c r="DA8" s="10"/>
      <c r="DB8" s="10"/>
      <c r="DC8" s="10"/>
      <c r="DD8" s="10"/>
      <c r="DE8" s="10"/>
      <c r="DF8" s="10"/>
      <c r="DG8" s="10"/>
      <c r="DH8" s="10"/>
      <c r="DI8" s="10"/>
      <c r="DJ8" s="10"/>
      <c r="DK8" s="10"/>
      <c r="DL8" s="10"/>
    </row>
    <row r="9" spans="1:116" s="2" customFormat="1" ht="32.1" customHeight="1" thickBot="1">
      <c r="A9" s="10"/>
      <c r="B9" s="28" t="s">
        <v>131</v>
      </c>
      <c r="C9" s="1" t="str">
        <f>CONCATENATE("uncertainty ",D3)</f>
        <v>uncertainty Select</v>
      </c>
      <c r="D9" s="206">
        <v>0</v>
      </c>
      <c r="E9" s="207"/>
      <c r="F9" s="331"/>
      <c r="G9" s="332"/>
      <c r="H9" s="323" t="s">
        <v>194</v>
      </c>
      <c r="I9" s="324"/>
      <c r="J9" s="325"/>
      <c r="K9" s="21" t="s">
        <v>321</v>
      </c>
      <c r="L9" s="21" t="s">
        <v>33</v>
      </c>
      <c r="M9" s="18" t="s">
        <v>56</v>
      </c>
      <c r="N9" s="10"/>
      <c r="O9" s="10"/>
      <c r="P9" s="10"/>
      <c r="Q9" s="10"/>
      <c r="R9" s="10"/>
      <c r="S9" s="10"/>
      <c r="T9" s="10"/>
      <c r="U9" s="10"/>
      <c r="V9" s="10"/>
      <c r="W9" s="10"/>
      <c r="X9" s="10"/>
      <c r="Y9" s="10"/>
      <c r="Z9" s="10"/>
      <c r="AA9" s="10"/>
      <c r="AB9" s="10"/>
      <c r="AC9" s="10"/>
      <c r="AD9" s="10"/>
      <c r="AE9" s="10"/>
      <c r="AF9" s="10"/>
      <c r="AG9" s="10"/>
      <c r="AH9" s="10"/>
      <c r="AI9" s="10"/>
      <c r="AJ9" s="10"/>
      <c r="AK9" s="10"/>
      <c r="AL9" s="10"/>
      <c r="AM9" s="10"/>
      <c r="AN9" s="10"/>
      <c r="AO9" s="10"/>
      <c r="AP9" s="10"/>
      <c r="AQ9" s="10"/>
      <c r="AR9" s="10"/>
      <c r="AS9" s="10"/>
      <c r="AT9" s="10"/>
      <c r="AU9" s="10"/>
      <c r="AV9" s="10"/>
      <c r="AW9" s="10"/>
      <c r="AX9" s="10"/>
      <c r="AY9" s="10"/>
      <c r="AZ9" s="10"/>
      <c r="BA9" s="10"/>
      <c r="BB9" s="10"/>
      <c r="BC9" s="10"/>
      <c r="BD9" s="10"/>
      <c r="BE9" s="10"/>
      <c r="BF9" s="10"/>
      <c r="BG9" s="10"/>
      <c r="BH9" s="10"/>
      <c r="BI9" s="10"/>
      <c r="BJ9" s="10"/>
      <c r="BK9" s="10"/>
      <c r="BL9" s="10"/>
      <c r="BM9" s="10"/>
      <c r="BN9" s="10"/>
      <c r="BO9" s="10"/>
      <c r="BP9" s="10"/>
      <c r="BQ9" s="10"/>
      <c r="BR9" s="10"/>
      <c r="BS9" s="10"/>
      <c r="BT9" s="10"/>
      <c r="BU9" s="10"/>
      <c r="BV9" s="10"/>
      <c r="BW9" s="10"/>
      <c r="BX9" s="10"/>
      <c r="BY9" s="10"/>
      <c r="BZ9" s="10"/>
      <c r="CA9" s="10"/>
      <c r="CB9" s="10"/>
      <c r="CC9" s="10"/>
      <c r="CD9" s="10"/>
      <c r="CE9" s="10"/>
      <c r="CF9" s="10"/>
      <c r="CG9" s="10"/>
      <c r="CH9" s="10"/>
      <c r="CI9" s="10"/>
      <c r="CJ9" s="10"/>
      <c r="CK9" s="10"/>
      <c r="CL9" s="10"/>
      <c r="CM9" s="10"/>
      <c r="CN9" s="10"/>
      <c r="CO9" s="10"/>
      <c r="CP9" s="10"/>
      <c r="CQ9" s="10"/>
      <c r="CR9" s="10"/>
      <c r="CS9" s="10"/>
      <c r="CT9" s="10"/>
      <c r="CU9" s="10"/>
      <c r="CV9" s="10"/>
      <c r="CW9" s="10"/>
      <c r="CX9" s="10"/>
      <c r="CY9" s="10"/>
      <c r="CZ9" s="10"/>
      <c r="DA9" s="10"/>
      <c r="DB9" s="10"/>
      <c r="DC9" s="10"/>
      <c r="DD9" s="10"/>
      <c r="DE9" s="10"/>
      <c r="DF9" s="10"/>
      <c r="DG9" s="10"/>
      <c r="DH9" s="10"/>
      <c r="DI9" s="10"/>
      <c r="DJ9" s="10"/>
      <c r="DK9" s="10"/>
      <c r="DL9" s="10"/>
    </row>
    <row r="10" spans="1:116" ht="29.25" customHeight="1" thickBot="1">
      <c r="B10" s="64"/>
    </row>
    <row r="11" spans="1:116" s="2" customFormat="1" ht="15" customHeight="1">
      <c r="A11" s="10"/>
      <c r="B11" s="33" t="s">
        <v>119</v>
      </c>
      <c r="C11" s="8" t="s">
        <v>21</v>
      </c>
      <c r="D11" s="333" t="s">
        <v>39</v>
      </c>
      <c r="E11" s="334"/>
      <c r="F11" s="335"/>
      <c r="G11" s="11"/>
      <c r="H11" s="12"/>
      <c r="I11" s="12"/>
      <c r="J11" s="42"/>
      <c r="K11" s="320" t="s">
        <v>232</v>
      </c>
      <c r="L11" s="321"/>
      <c r="M11" s="322"/>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c r="AW11" s="10"/>
      <c r="AX11" s="10"/>
      <c r="AY11" s="10"/>
      <c r="AZ11" s="10"/>
      <c r="BA11" s="10"/>
      <c r="BB11" s="10"/>
      <c r="BC11" s="10"/>
      <c r="BD11" s="10"/>
      <c r="BE11" s="10"/>
      <c r="BF11" s="10"/>
      <c r="BG11" s="10"/>
      <c r="BH11" s="10"/>
      <c r="BI11" s="10"/>
      <c r="BJ11" s="10"/>
      <c r="BK11" s="10"/>
      <c r="BL11" s="10"/>
      <c r="BM11" s="10"/>
      <c r="BN11" s="10"/>
      <c r="BO11" s="10"/>
      <c r="BP11" s="10"/>
      <c r="BQ11" s="10"/>
      <c r="BR11" s="10"/>
      <c r="BS11" s="10"/>
      <c r="BT11" s="10"/>
      <c r="BU11" s="10"/>
      <c r="BV11" s="10"/>
      <c r="BW11" s="10"/>
      <c r="BX11" s="10"/>
      <c r="BY11" s="10"/>
      <c r="BZ11" s="10"/>
      <c r="CA11" s="10"/>
      <c r="CB11" s="10"/>
      <c r="CC11" s="10"/>
      <c r="CD11" s="10"/>
      <c r="CE11" s="10"/>
      <c r="CF11" s="10"/>
      <c r="CG11" s="10"/>
      <c r="CH11" s="10"/>
      <c r="CI11" s="10"/>
      <c r="CJ11" s="10"/>
      <c r="CK11" s="10"/>
      <c r="CL11" s="10"/>
      <c r="CM11" s="10"/>
      <c r="CN11" s="10"/>
      <c r="CO11" s="10"/>
      <c r="CP11" s="10"/>
      <c r="CQ11" s="10"/>
      <c r="CR11" s="10"/>
      <c r="CS11" s="10"/>
      <c r="CT11" s="10"/>
      <c r="CU11" s="10"/>
      <c r="CV11" s="10"/>
      <c r="CW11" s="10"/>
      <c r="CX11" s="10"/>
      <c r="CY11" s="10"/>
      <c r="CZ11" s="10"/>
      <c r="DA11" s="10"/>
      <c r="DB11" s="10"/>
      <c r="DC11" s="10"/>
      <c r="DD11" s="10"/>
      <c r="DE11" s="10"/>
      <c r="DF11" s="10"/>
      <c r="DG11" s="10"/>
      <c r="DH11" s="10"/>
      <c r="DI11" s="10"/>
      <c r="DJ11" s="10"/>
      <c r="DK11" s="10"/>
      <c r="DL11" s="10"/>
    </row>
    <row r="12" spans="1:116" s="2" customFormat="1" ht="15.75" customHeight="1">
      <c r="A12" s="10"/>
      <c r="B12" s="34" t="s">
        <v>132</v>
      </c>
      <c r="C12" s="9" t="str">
        <f>D3</f>
        <v>Select</v>
      </c>
      <c r="D12" s="43" t="str">
        <f>IF(ISNUMBER(SEARCH("delta",C12)),"Ratio (13C/12C)",IF(ISNUMBER(SEARCH("ratio",C12)),"Delta (13C/12C) [‰]",IF(ISNUMBER(SEARCH("fraction",C12)),"Delta (13C/12C) [‰]","Not selected")))</f>
        <v>Not selected</v>
      </c>
      <c r="E12" s="44" t="str">
        <f>IF(ISNUMBER(SEARCH("delta",C12)),"Fraction (13C) [%]",IF(ISNUMBER(SEARCH("Ratio",C12)),"Fraction (13C) [%]",IF(ISNUMBER(SEARCH("fraction (13C) [%]",C12)),"Ratio (13C/12C)",IF(ISNUMBER(SEARCH("fraction (13C) [ppm]",C12)),"Ratio (13C/12C)", "Not selected"))))</f>
        <v>Not selected</v>
      </c>
      <c r="F12" s="7" t="str">
        <f>IF(ISNUMBER(SEARCH("delta",C12)),"Fraction (13C) [ppm]",IF(ISNUMBER(SEARCH("ratio",C12)),"Fraction (13C) [ppm]",IF(ISNUMBER(SEARCH("fraction (13C) [%]",C12)),"Fraction (13C) [ppm]",IF(ISNUMBER(SEARCH("fraction (13C) [ppm]",C12)),"Fraction (13C) [%]", "Not selected" ))))</f>
        <v>Not selected</v>
      </c>
      <c r="G12" s="13"/>
      <c r="H12" s="45"/>
      <c r="I12" s="45"/>
      <c r="J12" s="14"/>
      <c r="K12" s="43" t="str">
        <f>D12</f>
        <v>Not selected</v>
      </c>
      <c r="L12" s="44" t="str">
        <f>E12</f>
        <v>Not selected</v>
      </c>
      <c r="M12" s="7" t="str">
        <f>F12</f>
        <v>Not selected</v>
      </c>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c r="AS12" s="10"/>
      <c r="AT12" s="10"/>
      <c r="AU12" s="10"/>
      <c r="AV12" s="10"/>
      <c r="AW12" s="10"/>
      <c r="AX12" s="10"/>
      <c r="AY12" s="10"/>
      <c r="AZ12" s="10"/>
      <c r="BA12" s="10"/>
      <c r="BB12" s="10"/>
      <c r="BC12" s="10"/>
      <c r="BD12" s="10"/>
      <c r="BE12" s="10"/>
      <c r="BF12" s="10"/>
      <c r="BG12" s="10"/>
      <c r="BH12" s="10"/>
      <c r="BI12" s="10"/>
      <c r="BJ12" s="10"/>
      <c r="BK12" s="10"/>
      <c r="BL12" s="10"/>
      <c r="BM12" s="10"/>
      <c r="BN12" s="10"/>
      <c r="BO12" s="10"/>
      <c r="BP12" s="10"/>
      <c r="BQ12" s="10"/>
      <c r="BR12" s="10"/>
      <c r="BS12" s="10"/>
      <c r="BT12" s="10"/>
      <c r="BU12" s="10"/>
      <c r="BV12" s="10"/>
      <c r="BW12" s="10"/>
      <c r="BX12" s="10"/>
      <c r="BY12" s="10"/>
      <c r="BZ12" s="10"/>
      <c r="CA12" s="10"/>
      <c r="CB12" s="10"/>
      <c r="CC12" s="10"/>
      <c r="CD12" s="10"/>
      <c r="CE12" s="10"/>
      <c r="CF12" s="10"/>
      <c r="CG12" s="10"/>
      <c r="CH12" s="10"/>
      <c r="CI12" s="10"/>
      <c r="CJ12" s="10"/>
      <c r="CK12" s="10"/>
      <c r="CL12" s="10"/>
      <c r="CM12" s="10"/>
      <c r="CN12" s="10"/>
      <c r="CO12" s="10"/>
      <c r="CP12" s="10"/>
      <c r="CQ12" s="10"/>
      <c r="CR12" s="10"/>
      <c r="CS12" s="10"/>
      <c r="CT12" s="10"/>
      <c r="CU12" s="10"/>
      <c r="CV12" s="10"/>
      <c r="CW12" s="10"/>
      <c r="CX12" s="10"/>
      <c r="CY12" s="10"/>
      <c r="CZ12" s="10"/>
      <c r="DA12" s="10"/>
      <c r="DB12" s="10"/>
      <c r="DC12" s="10"/>
      <c r="DD12" s="10"/>
      <c r="DE12" s="10"/>
      <c r="DF12" s="10"/>
      <c r="DG12" s="10"/>
      <c r="DH12" s="10"/>
      <c r="DI12" s="10"/>
      <c r="DJ12" s="10"/>
      <c r="DK12" s="10"/>
      <c r="DL12" s="10"/>
    </row>
    <row r="13" spans="1:116" s="2" customFormat="1" ht="12.75">
      <c r="A13" s="10"/>
      <c r="B13" s="29" t="s">
        <v>62</v>
      </c>
      <c r="C13" s="51">
        <v>0</v>
      </c>
      <c r="D13" s="52" t="str">
        <f>IF(ISNUMBER(SEARCH("delta",$C$12)),((C13/1000)+1)*$D$6,IF(ISNUMBER(SEARCH("ratio",$C$12)),(((C13/$D$6)-1)*1000),IF(ISNUMBER(SEARCH("%",$C$12)),((((C13/(100-C13))/$D$6)-1)*1000),IF(ISNUMBER(SEARCH("ppm",$C$12)),((((((C13/10000)/(100-(C13/10000))/$D$6)-1)*1000))),"Not selected"))))</f>
        <v>Not selected</v>
      </c>
      <c r="E13" s="53" t="str">
        <f>IF(ISNUMBER(SEARCH("delta",$C$12)),((((C13/1000)+1)*$D$6)/(1+(((C13/1000)+1)*$D$6)))*100,IF(ISNUMBER(SEARCH("ratio",$C$12)),((C13/(1+C13))*100),IF(ISNUMBER(SEARCH("%",$C$12)),(C13/(100-C13)),IF(ISNUMBER(SEARCH("ppm",$C$12)),((C13/10000)/(100-(C13/10000))),"Not selected"))))</f>
        <v>Not selected</v>
      </c>
      <c r="F13" s="54" t="str">
        <f>IF(ISNUMBER(SEARCH("delta",$C$12)),((((C13/1000)+1)*$D$6)/(1+(((C13/1000)+1)*$D$6)))*1000000,IF(ISNUMBER(SEARCH("ratio",$C$12)),(C13/(1+C13))*1000000,IF(ISNUMBER(SEARCH("%",$C$12)),C13*10000,IF(ISNUMBER(SEARCH("ppm",$C$12)),C13/10000,"Not selected"))))</f>
        <v>Not selected</v>
      </c>
      <c r="G13" s="13"/>
      <c r="H13" s="45"/>
      <c r="I13" s="45"/>
      <c r="J13" s="14"/>
      <c r="K13" s="55" t="str">
        <f t="shared" ref="K13:K52" si="0">IF(ISNUMBER(SEARCH("delta",$C$12)),SQRT((((((C13/1000)+1)*($D$6+$D$7))-D13)^2)+((((((C13+$D$9)/1000)+1)*$D$6)-D13)^2)),IF(ISNUMBER(SEARCH("ratio",$C$12)),SQRT(((((((C13/($D$6+$D$7))-1)*1000))-D13)^2)+(((((((C13+$D$9)/$D$6)-1)*1000))-D13)^2)),IF(ISNUMBER(SEARCH("%",$C$12)),SQRT((((((((C13/(100-C13))/($D$6+$D$7))-1)*1000))-D13)^2)+((((((((C13+$D$9)/(100-(C13+$D$9)))/$D$6)-1)*1000))-D13)^2)),IF(ISNUMBER(SEARCH("ppm",$C$12)),SQRT((((((((C13/10000)/(100-(C13/10000)))/($D$6+$D$7))-1)*1000)-D13)^2)+(((((((((C13+$D$9)/10000)/(100-((C13+$D$9)/10000)))/$D$6)-1)*1000))-D13)^2)),"Not selected"))))</f>
        <v>Not selected</v>
      </c>
      <c r="L13" s="56" t="str">
        <f t="shared" ref="L13:L52" si="1">IF(ISNUMBER(SEARCH("delta",$C$12)),SQRT((((((((C13/1000)+1)*($D$6+$D$7))/(1+(((C13/1000)+1)*($D$6+$D$7))))*100)-E13)^2)+((((((((C13+$D$9)/1000)+1)*$D$6)/(1+((((C13+$D$9)/1000)+1)*$D$6)))*100)-E13)^2)),IF(ISNUMBER(SEARCH("ratio",$C$12)),SQRT((((((C13/(1+C13))*100))-E13)^2)+((((((C13+$D$9)/(1+(C13+$D$9)))*100))-E13)^2)),IF(ISNUMBER(SEARCH("%",$C$12)),SQRT(((((C13/(100-C13)))-E13)^2)+(((((C13+$D$9)/(100-(C13+$D$9))))-E13)^2)),
IF(ISNUMBER(SEARCH("ppm",$C$12)),SQRT((((((C13/10000)/(100-(C13/10000))))-E13)^2)+((((((C13+$D$9)/10000)/(100-((C13+$D$9)/10000))))-E13)^2)),"Not selected"))))</f>
        <v>Not selected</v>
      </c>
      <c r="M13" s="54" t="str">
        <f t="shared" ref="M13:M52" si="2">IF(ISNUMBER(SEARCH("delta",$C$12)),SQRT((((((((C13/1000)+1)*($D$6+$D$7))/(1+(((C13/1000)+1)*($D$6+$D$7))))*1000000)-F13)^2)+((((((((C13+$D$9)/1000)+1)*$D$6)/(1+((((C13+$D$9)/1000)+1)*$D$6)))*1000000)-F13)^2)),IF(ISNUMBER(SEARCH("ratio",$C$12)),SQRT(((((C13/(1+C13))*1000000)-F13)^2)+(((((C13+$D$9)/(1+(C13+$D$9)))*1000000)-F13)^2)),IF(ISNUMBER(SEARCH("%",$C$12)),SQRT((((C13*10000)-F13)^2)+((((C13+$D$9)*10000)-F13)^2)),IF(ISNUMBER(SEARCH("ppm",$C$12)),SQRT((((C13/10000)-F13)^2)+((((C13+$D$9)/10000)-F13)^2)),"Not selected"))))</f>
        <v>Not selected</v>
      </c>
      <c r="N13" s="10"/>
      <c r="O13" s="10"/>
      <c r="P13" s="10"/>
      <c r="Q13" s="10"/>
      <c r="R13" s="10"/>
      <c r="S13" s="10"/>
      <c r="T13" s="10"/>
      <c r="U13" s="10"/>
      <c r="V13" s="10"/>
      <c r="W13" s="10"/>
      <c r="X13" s="10"/>
      <c r="Y13" s="10"/>
      <c r="Z13" s="10"/>
      <c r="AA13" s="10"/>
      <c r="AB13" s="10"/>
      <c r="AC13" s="10"/>
      <c r="AD13" s="10"/>
      <c r="AE13" s="10"/>
      <c r="AF13" s="10"/>
      <c r="AG13" s="10"/>
      <c r="AH13" s="10"/>
      <c r="AI13" s="10"/>
      <c r="AJ13" s="10"/>
      <c r="AK13" s="10"/>
      <c r="AL13" s="10"/>
      <c r="AM13" s="10"/>
      <c r="AN13" s="10"/>
      <c r="AO13" s="10"/>
      <c r="AP13" s="10"/>
      <c r="AQ13" s="10"/>
      <c r="AR13" s="10"/>
      <c r="AS13" s="10"/>
      <c r="AT13" s="10"/>
      <c r="AU13" s="10"/>
      <c r="AV13" s="10"/>
      <c r="AW13" s="10"/>
      <c r="AX13" s="10"/>
      <c r="AY13" s="10"/>
      <c r="AZ13" s="10"/>
      <c r="BA13" s="10"/>
      <c r="BB13" s="10"/>
      <c r="BC13" s="10"/>
      <c r="BD13" s="10"/>
      <c r="BE13" s="10"/>
      <c r="BF13" s="10"/>
      <c r="BG13" s="10"/>
      <c r="BH13" s="10"/>
      <c r="BI13" s="10"/>
      <c r="BJ13" s="10"/>
      <c r="BK13" s="10"/>
      <c r="BL13" s="10"/>
      <c r="BM13" s="10"/>
      <c r="BN13" s="10"/>
      <c r="BO13" s="10"/>
      <c r="BP13" s="10"/>
      <c r="BQ13" s="10"/>
      <c r="BR13" s="10"/>
      <c r="BS13" s="10"/>
      <c r="BT13" s="10"/>
      <c r="BU13" s="10"/>
      <c r="BV13" s="10"/>
      <c r="BW13" s="10"/>
      <c r="BX13" s="10"/>
      <c r="BY13" s="10"/>
      <c r="BZ13" s="10"/>
      <c r="CA13" s="10"/>
      <c r="CB13" s="10"/>
      <c r="CC13" s="10"/>
      <c r="CD13" s="10"/>
      <c r="CE13" s="10"/>
      <c r="CF13" s="10"/>
      <c r="CG13" s="10"/>
      <c r="CH13" s="10"/>
      <c r="CI13" s="10"/>
      <c r="CJ13" s="10"/>
      <c r="CK13" s="10"/>
      <c r="CL13" s="10"/>
      <c r="CM13" s="10"/>
      <c r="CN13" s="10"/>
      <c r="CO13" s="10"/>
      <c r="CP13" s="10"/>
      <c r="CQ13" s="10"/>
      <c r="CR13" s="10"/>
      <c r="CS13" s="10"/>
      <c r="CT13" s="10"/>
      <c r="CU13" s="10"/>
      <c r="CV13" s="10"/>
      <c r="CW13" s="10"/>
      <c r="CX13" s="10"/>
      <c r="CY13" s="10"/>
      <c r="CZ13" s="10"/>
      <c r="DA13" s="10"/>
      <c r="DB13" s="10"/>
      <c r="DC13" s="10"/>
      <c r="DD13" s="10"/>
      <c r="DE13" s="10"/>
      <c r="DF13" s="10"/>
      <c r="DG13" s="10"/>
      <c r="DH13" s="10"/>
      <c r="DI13" s="10"/>
      <c r="DJ13" s="10"/>
      <c r="DK13" s="10"/>
      <c r="DL13" s="10"/>
    </row>
    <row r="14" spans="1:116" s="2" customFormat="1" ht="12.75">
      <c r="A14" s="10"/>
      <c r="B14" s="29" t="s">
        <v>60</v>
      </c>
      <c r="C14" s="51">
        <v>0</v>
      </c>
      <c r="D14" s="52" t="str">
        <f t="shared" ref="D14:D52" si="3">IF(ISNUMBER(SEARCH("delta",$C$12)),((C14/1000)+1)*$D$6,IF(ISNUMBER(SEARCH("ratio",$C$12)),(((C14/$D$6)-1)*1000),IF(ISNUMBER(SEARCH("%",$C$12)),((((C14/(100-C14))/$D$6)-1)*1000),IF(ISNUMBER(SEARCH("ppm",$C$12)),((((((C14/10000)/(100-(C14/10000))/$D$6)-1)*1000))),"Not selected"))))</f>
        <v>Not selected</v>
      </c>
      <c r="E14" s="53" t="str">
        <f t="shared" ref="E14:E52" si="4">IF(ISNUMBER(SEARCH("delta",$C$12)),((((C14/1000)+1)*$D$6)/(1+(((C14/1000)+1)*$D$6)))*100,IF(ISNUMBER(SEARCH("ratio",$C$12)),((C14/(1+C14))*100),IF(ISNUMBER(SEARCH("%",$C$12)),(C14/(100-C14)),IF(ISNUMBER(SEARCH("ppm",$C$12)),((C14/10000)/(100-(C14/10000))),"Not selected"))))</f>
        <v>Not selected</v>
      </c>
      <c r="F14" s="54" t="str">
        <f t="shared" ref="F14:F52" si="5">IF(ISNUMBER(SEARCH("delta",$C$12)),((((C14/1000)+1)*$D$6)/(1+(((C14/1000)+1)*$D$6)))*1000000,IF(ISNUMBER(SEARCH("ratio",$C$12)),(C14/(1+C14))*1000000,IF(ISNUMBER(SEARCH("%",$C$12)),C14*10000,IF(ISNUMBER(SEARCH("ppm",$C$12)),C14/10000,"Not selected"))))</f>
        <v>Not selected</v>
      </c>
      <c r="G14" s="13"/>
      <c r="H14" s="45"/>
      <c r="I14" s="45"/>
      <c r="J14" s="14"/>
      <c r="K14" s="55" t="str">
        <f t="shared" si="0"/>
        <v>Not selected</v>
      </c>
      <c r="L14" s="56" t="str">
        <f t="shared" si="1"/>
        <v>Not selected</v>
      </c>
      <c r="M14" s="54" t="str">
        <f t="shared" si="2"/>
        <v>Not selected</v>
      </c>
      <c r="N14" s="10"/>
      <c r="O14" s="10"/>
      <c r="P14" s="10"/>
      <c r="Q14" s="10"/>
      <c r="R14" s="10"/>
      <c r="S14" s="10"/>
      <c r="T14" s="10"/>
      <c r="U14" s="10"/>
      <c r="V14" s="10"/>
      <c r="W14" s="10"/>
      <c r="X14" s="10"/>
      <c r="Y14" s="10"/>
      <c r="Z14" s="10"/>
      <c r="AA14" s="10"/>
      <c r="AB14" s="10"/>
      <c r="AC14" s="10"/>
      <c r="AD14" s="10"/>
      <c r="AE14" s="10"/>
      <c r="AF14" s="10"/>
      <c r="AG14" s="10"/>
      <c r="AH14" s="10"/>
      <c r="AI14" s="10"/>
      <c r="AJ14" s="10"/>
      <c r="AK14" s="10"/>
      <c r="AL14" s="10"/>
      <c r="AM14" s="10"/>
      <c r="AN14" s="10"/>
      <c r="AO14" s="10"/>
      <c r="AP14" s="10"/>
      <c r="AQ14" s="10"/>
      <c r="AR14" s="10"/>
      <c r="AS14" s="10"/>
      <c r="AT14" s="10"/>
      <c r="AU14" s="10"/>
      <c r="AV14" s="10"/>
      <c r="AW14" s="10"/>
      <c r="AX14" s="10"/>
      <c r="AY14" s="10"/>
      <c r="AZ14" s="10"/>
      <c r="BA14" s="10"/>
      <c r="BB14" s="10"/>
      <c r="BC14" s="10"/>
      <c r="BD14" s="10"/>
      <c r="BE14" s="10"/>
      <c r="BF14" s="10"/>
      <c r="BG14" s="10"/>
      <c r="BH14" s="10"/>
      <c r="BI14" s="10"/>
      <c r="BJ14" s="10"/>
      <c r="BK14" s="10"/>
      <c r="BL14" s="10"/>
      <c r="BM14" s="10"/>
      <c r="BN14" s="10"/>
      <c r="BO14" s="10"/>
      <c r="BP14" s="10"/>
      <c r="BQ14" s="10"/>
      <c r="BR14" s="10"/>
      <c r="BS14" s="10"/>
      <c r="BT14" s="10"/>
      <c r="BU14" s="10"/>
      <c r="BV14" s="10"/>
      <c r="BW14" s="10"/>
      <c r="BX14" s="10"/>
      <c r="BY14" s="10"/>
      <c r="BZ14" s="10"/>
      <c r="CA14" s="10"/>
      <c r="CB14" s="10"/>
      <c r="CC14" s="10"/>
      <c r="CD14" s="10"/>
      <c r="CE14" s="10"/>
      <c r="CF14" s="10"/>
      <c r="CG14" s="10"/>
      <c r="CH14" s="10"/>
      <c r="CI14" s="10"/>
      <c r="CJ14" s="10"/>
      <c r="CK14" s="10"/>
      <c r="CL14" s="10"/>
      <c r="CM14" s="10"/>
      <c r="CN14" s="10"/>
      <c r="CO14" s="10"/>
      <c r="CP14" s="10"/>
      <c r="CQ14" s="10"/>
      <c r="CR14" s="10"/>
      <c r="CS14" s="10"/>
      <c r="CT14" s="10"/>
      <c r="CU14" s="10"/>
      <c r="CV14" s="10"/>
      <c r="CW14" s="10"/>
      <c r="CX14" s="10"/>
      <c r="CY14" s="10"/>
      <c r="CZ14" s="10"/>
      <c r="DA14" s="10"/>
      <c r="DB14" s="10"/>
      <c r="DC14" s="10"/>
      <c r="DD14" s="10"/>
      <c r="DE14" s="10"/>
      <c r="DF14" s="10"/>
      <c r="DG14" s="10"/>
      <c r="DH14" s="10"/>
      <c r="DI14" s="10"/>
      <c r="DJ14" s="10"/>
      <c r="DK14" s="10"/>
      <c r="DL14" s="10"/>
    </row>
    <row r="15" spans="1:116" s="2" customFormat="1" ht="12.75">
      <c r="A15" s="10"/>
      <c r="B15" s="29" t="s">
        <v>60</v>
      </c>
      <c r="C15" s="51">
        <v>0</v>
      </c>
      <c r="D15" s="52" t="str">
        <f t="shared" si="3"/>
        <v>Not selected</v>
      </c>
      <c r="E15" s="53" t="str">
        <f t="shared" si="4"/>
        <v>Not selected</v>
      </c>
      <c r="F15" s="54" t="str">
        <f t="shared" si="5"/>
        <v>Not selected</v>
      </c>
      <c r="G15" s="13"/>
      <c r="H15" s="45"/>
      <c r="I15" s="45"/>
      <c r="J15" s="14"/>
      <c r="K15" s="55" t="str">
        <f t="shared" si="0"/>
        <v>Not selected</v>
      </c>
      <c r="L15" s="56" t="str">
        <f t="shared" si="1"/>
        <v>Not selected</v>
      </c>
      <c r="M15" s="54" t="str">
        <f t="shared" si="2"/>
        <v>Not selected</v>
      </c>
      <c r="N15" s="10"/>
      <c r="O15" s="10"/>
      <c r="P15" s="10"/>
      <c r="Q15" s="10"/>
      <c r="R15" s="10"/>
      <c r="S15" s="10"/>
      <c r="T15" s="10"/>
      <c r="U15" s="10"/>
      <c r="V15" s="10"/>
      <c r="W15" s="10"/>
      <c r="X15" s="10"/>
      <c r="Y15" s="10"/>
      <c r="Z15" s="10"/>
      <c r="AA15" s="10"/>
      <c r="AB15" s="10"/>
      <c r="AC15" s="10"/>
      <c r="AD15" s="10"/>
      <c r="AE15" s="10"/>
      <c r="AF15" s="10"/>
      <c r="AG15" s="10"/>
      <c r="AH15" s="10"/>
      <c r="AI15" s="10"/>
      <c r="AJ15" s="10"/>
      <c r="AK15" s="10"/>
      <c r="AL15" s="10"/>
      <c r="AM15" s="10"/>
      <c r="AN15" s="10"/>
      <c r="AO15" s="10"/>
      <c r="AP15" s="10"/>
      <c r="AQ15" s="10"/>
      <c r="AR15" s="10"/>
      <c r="AS15" s="10"/>
      <c r="AT15" s="10"/>
      <c r="AU15" s="10"/>
      <c r="AV15" s="10"/>
      <c r="AW15" s="10"/>
      <c r="AX15" s="10"/>
      <c r="AY15" s="10"/>
      <c r="AZ15" s="10"/>
      <c r="BA15" s="10"/>
      <c r="BB15" s="10"/>
      <c r="BC15" s="10"/>
      <c r="BD15" s="10"/>
      <c r="BE15" s="10"/>
      <c r="BF15" s="10"/>
      <c r="BG15" s="10"/>
      <c r="BH15" s="10"/>
      <c r="BI15" s="10"/>
      <c r="BJ15" s="10"/>
      <c r="BK15" s="10"/>
      <c r="BL15" s="10"/>
      <c r="BM15" s="10"/>
      <c r="BN15" s="10"/>
      <c r="BO15" s="10"/>
      <c r="BP15" s="10"/>
      <c r="BQ15" s="10"/>
      <c r="BR15" s="10"/>
      <c r="BS15" s="10"/>
      <c r="BT15" s="10"/>
      <c r="BU15" s="10"/>
      <c r="BV15" s="10"/>
      <c r="BW15" s="10"/>
      <c r="BX15" s="10"/>
      <c r="BY15" s="10"/>
      <c r="BZ15" s="10"/>
      <c r="CA15" s="10"/>
      <c r="CB15" s="10"/>
      <c r="CC15" s="10"/>
      <c r="CD15" s="10"/>
      <c r="CE15" s="10"/>
      <c r="CF15" s="10"/>
      <c r="CG15" s="10"/>
      <c r="CH15" s="10"/>
      <c r="CI15" s="10"/>
      <c r="CJ15" s="10"/>
      <c r="CK15" s="10"/>
      <c r="CL15" s="10"/>
      <c r="CM15" s="10"/>
      <c r="CN15" s="10"/>
      <c r="CO15" s="10"/>
      <c r="CP15" s="10"/>
      <c r="CQ15" s="10"/>
      <c r="CR15" s="10"/>
      <c r="CS15" s="10"/>
      <c r="CT15" s="10"/>
      <c r="CU15" s="10"/>
      <c r="CV15" s="10"/>
      <c r="CW15" s="10"/>
      <c r="CX15" s="10"/>
      <c r="CY15" s="10"/>
      <c r="CZ15" s="10"/>
      <c r="DA15" s="10"/>
      <c r="DB15" s="10"/>
      <c r="DC15" s="10"/>
      <c r="DD15" s="10"/>
      <c r="DE15" s="10"/>
      <c r="DF15" s="10"/>
      <c r="DG15" s="10"/>
      <c r="DH15" s="10"/>
      <c r="DI15" s="10"/>
      <c r="DJ15" s="10"/>
      <c r="DK15" s="10"/>
      <c r="DL15" s="10"/>
    </row>
    <row r="16" spans="1:116" s="2" customFormat="1" ht="12.75">
      <c r="A16" s="10"/>
      <c r="B16" s="29" t="s">
        <v>60</v>
      </c>
      <c r="C16" s="51">
        <v>0</v>
      </c>
      <c r="D16" s="52" t="str">
        <f t="shared" si="3"/>
        <v>Not selected</v>
      </c>
      <c r="E16" s="53" t="str">
        <f t="shared" si="4"/>
        <v>Not selected</v>
      </c>
      <c r="F16" s="54" t="str">
        <f t="shared" si="5"/>
        <v>Not selected</v>
      </c>
      <c r="G16" s="13"/>
      <c r="H16" s="45"/>
      <c r="I16" s="45"/>
      <c r="J16" s="14"/>
      <c r="K16" s="55" t="str">
        <f t="shared" si="0"/>
        <v>Not selected</v>
      </c>
      <c r="L16" s="56" t="str">
        <f t="shared" si="1"/>
        <v>Not selected</v>
      </c>
      <c r="M16" s="54" t="str">
        <f t="shared" si="2"/>
        <v>Not selected</v>
      </c>
      <c r="N16" s="10"/>
      <c r="O16" s="10"/>
      <c r="P16" s="10"/>
      <c r="Q16" s="10"/>
      <c r="R16" s="10"/>
      <c r="S16" s="10"/>
      <c r="T16" s="10"/>
      <c r="U16" s="10"/>
      <c r="V16" s="10"/>
      <c r="W16" s="10"/>
      <c r="X16" s="10"/>
      <c r="Y16" s="10"/>
      <c r="Z16" s="10"/>
      <c r="AA16" s="10"/>
      <c r="AB16" s="10"/>
      <c r="AC16" s="10"/>
      <c r="AD16" s="10"/>
      <c r="AE16" s="10"/>
      <c r="AF16" s="10"/>
      <c r="AG16" s="10"/>
      <c r="AH16" s="10"/>
      <c r="AI16" s="10"/>
      <c r="AJ16" s="10"/>
      <c r="AK16" s="10"/>
      <c r="AL16" s="10"/>
      <c r="AM16" s="10"/>
      <c r="AN16" s="10"/>
      <c r="AO16" s="10"/>
      <c r="AP16" s="10"/>
      <c r="AQ16" s="10"/>
      <c r="AR16" s="10"/>
      <c r="AS16" s="10"/>
      <c r="AT16" s="10"/>
      <c r="AU16" s="10"/>
      <c r="AV16" s="10"/>
      <c r="AW16" s="10"/>
      <c r="AX16" s="10"/>
      <c r="AY16" s="10"/>
      <c r="AZ16" s="10"/>
      <c r="BA16" s="10"/>
      <c r="BB16" s="10"/>
      <c r="BC16" s="10"/>
      <c r="BD16" s="10"/>
      <c r="BE16" s="10"/>
      <c r="BF16" s="10"/>
      <c r="BG16" s="10"/>
      <c r="BH16" s="10"/>
      <c r="BI16" s="10"/>
      <c r="BJ16" s="10"/>
      <c r="BK16" s="10"/>
      <c r="BL16" s="10"/>
      <c r="BM16" s="10"/>
      <c r="BN16" s="10"/>
      <c r="BO16" s="10"/>
      <c r="BP16" s="10"/>
      <c r="BQ16" s="10"/>
      <c r="BR16" s="10"/>
      <c r="BS16" s="10"/>
      <c r="BT16" s="10"/>
      <c r="BU16" s="10"/>
      <c r="BV16" s="10"/>
      <c r="BW16" s="10"/>
      <c r="BX16" s="10"/>
      <c r="BY16" s="10"/>
      <c r="BZ16" s="10"/>
      <c r="CA16" s="10"/>
      <c r="CB16" s="10"/>
      <c r="CC16" s="10"/>
      <c r="CD16" s="10"/>
      <c r="CE16" s="10"/>
      <c r="CF16" s="10"/>
      <c r="CG16" s="10"/>
      <c r="CH16" s="10"/>
      <c r="CI16" s="10"/>
      <c r="CJ16" s="10"/>
      <c r="CK16" s="10"/>
      <c r="CL16" s="10"/>
      <c r="CM16" s="10"/>
      <c r="CN16" s="10"/>
      <c r="CO16" s="10"/>
      <c r="CP16" s="10"/>
      <c r="CQ16" s="10"/>
      <c r="CR16" s="10"/>
      <c r="CS16" s="10"/>
      <c r="CT16" s="10"/>
      <c r="CU16" s="10"/>
      <c r="CV16" s="10"/>
      <c r="CW16" s="10"/>
      <c r="CX16" s="10"/>
      <c r="CY16" s="10"/>
      <c r="CZ16" s="10"/>
      <c r="DA16" s="10"/>
      <c r="DB16" s="10"/>
      <c r="DC16" s="10"/>
      <c r="DD16" s="10"/>
      <c r="DE16" s="10"/>
      <c r="DF16" s="10"/>
      <c r="DG16" s="10"/>
      <c r="DH16" s="10"/>
      <c r="DI16" s="10"/>
      <c r="DJ16" s="10"/>
      <c r="DK16" s="10"/>
      <c r="DL16" s="10"/>
    </row>
    <row r="17" spans="1:116" s="2" customFormat="1" ht="12.75">
      <c r="A17" s="10"/>
      <c r="B17" s="29" t="s">
        <v>60</v>
      </c>
      <c r="C17" s="51">
        <v>0</v>
      </c>
      <c r="D17" s="52" t="str">
        <f t="shared" si="3"/>
        <v>Not selected</v>
      </c>
      <c r="E17" s="53" t="str">
        <f t="shared" si="4"/>
        <v>Not selected</v>
      </c>
      <c r="F17" s="54" t="str">
        <f t="shared" si="5"/>
        <v>Not selected</v>
      </c>
      <c r="G17" s="13"/>
      <c r="H17" s="45"/>
      <c r="I17" s="45"/>
      <c r="J17" s="14"/>
      <c r="K17" s="55" t="str">
        <f t="shared" si="0"/>
        <v>Not selected</v>
      </c>
      <c r="L17" s="56" t="str">
        <f t="shared" si="1"/>
        <v>Not selected</v>
      </c>
      <c r="M17" s="54" t="str">
        <f t="shared" si="2"/>
        <v>Not selected</v>
      </c>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c r="AZ17" s="10"/>
      <c r="BA17" s="10"/>
      <c r="BB17" s="10"/>
      <c r="BC17" s="10"/>
      <c r="BD17" s="10"/>
      <c r="BE17" s="10"/>
      <c r="BF17" s="10"/>
      <c r="BG17" s="10"/>
      <c r="BH17" s="10"/>
      <c r="BI17" s="10"/>
      <c r="BJ17" s="10"/>
      <c r="BK17" s="10"/>
      <c r="BL17" s="10"/>
      <c r="BM17" s="10"/>
      <c r="BN17" s="10"/>
      <c r="BO17" s="10"/>
      <c r="BP17" s="10"/>
      <c r="BQ17" s="10"/>
      <c r="BR17" s="10"/>
      <c r="BS17" s="10"/>
      <c r="BT17" s="10"/>
      <c r="BU17" s="10"/>
      <c r="BV17" s="10"/>
      <c r="BW17" s="10"/>
      <c r="BX17" s="10"/>
      <c r="BY17" s="10"/>
      <c r="BZ17" s="10"/>
      <c r="CA17" s="10"/>
      <c r="CB17" s="10"/>
      <c r="CC17" s="10"/>
      <c r="CD17" s="10"/>
      <c r="CE17" s="10"/>
      <c r="CF17" s="10"/>
      <c r="CG17" s="10"/>
      <c r="CH17" s="10"/>
      <c r="CI17" s="10"/>
      <c r="CJ17" s="10"/>
      <c r="CK17" s="10"/>
      <c r="CL17" s="10"/>
      <c r="CM17" s="10"/>
      <c r="CN17" s="10"/>
      <c r="CO17" s="10"/>
      <c r="CP17" s="10"/>
      <c r="CQ17" s="10"/>
      <c r="CR17" s="10"/>
      <c r="CS17" s="10"/>
      <c r="CT17" s="10"/>
      <c r="CU17" s="10"/>
      <c r="CV17" s="10"/>
      <c r="CW17" s="10"/>
      <c r="CX17" s="10"/>
      <c r="CY17" s="10"/>
      <c r="CZ17" s="10"/>
      <c r="DA17" s="10"/>
      <c r="DB17" s="10"/>
      <c r="DC17" s="10"/>
      <c r="DD17" s="10"/>
      <c r="DE17" s="10"/>
      <c r="DF17" s="10"/>
      <c r="DG17" s="10"/>
      <c r="DH17" s="10"/>
      <c r="DI17" s="10"/>
      <c r="DJ17" s="10"/>
      <c r="DK17" s="10"/>
      <c r="DL17" s="10"/>
    </row>
    <row r="18" spans="1:116" s="2" customFormat="1" ht="12.75">
      <c r="A18" s="10"/>
      <c r="B18" s="29" t="s">
        <v>60</v>
      </c>
      <c r="C18" s="51">
        <v>0</v>
      </c>
      <c r="D18" s="52" t="str">
        <f t="shared" si="3"/>
        <v>Not selected</v>
      </c>
      <c r="E18" s="53" t="str">
        <f t="shared" si="4"/>
        <v>Not selected</v>
      </c>
      <c r="F18" s="54" t="str">
        <f t="shared" si="5"/>
        <v>Not selected</v>
      </c>
      <c r="G18" s="13"/>
      <c r="H18" s="45"/>
      <c r="I18" s="45"/>
      <c r="J18" s="14"/>
      <c r="K18" s="55" t="str">
        <f t="shared" si="0"/>
        <v>Not selected</v>
      </c>
      <c r="L18" s="56" t="str">
        <f t="shared" si="1"/>
        <v>Not selected</v>
      </c>
      <c r="M18" s="54" t="str">
        <f t="shared" si="2"/>
        <v>Not selected</v>
      </c>
      <c r="N18" s="10"/>
      <c r="O18" s="10"/>
      <c r="P18" s="10"/>
      <c r="Q18" s="10"/>
      <c r="R18" s="10"/>
      <c r="S18" s="10"/>
      <c r="T18" s="10"/>
      <c r="U18" s="10"/>
      <c r="V18" s="10"/>
      <c r="W18" s="10"/>
      <c r="X18" s="10"/>
      <c r="Y18" s="10"/>
      <c r="Z18" s="10"/>
      <c r="AA18" s="10"/>
      <c r="AB18" s="10"/>
      <c r="AC18" s="10"/>
      <c r="AD18" s="10"/>
      <c r="AE18" s="10"/>
      <c r="AF18" s="10"/>
      <c r="AG18" s="10"/>
      <c r="AH18" s="10"/>
      <c r="AI18" s="10"/>
      <c r="AJ18" s="10"/>
      <c r="AK18" s="10"/>
      <c r="AL18" s="10"/>
      <c r="AM18" s="10"/>
      <c r="AN18" s="10"/>
      <c r="AO18" s="10"/>
      <c r="AP18" s="10"/>
      <c r="AQ18" s="10"/>
      <c r="AR18" s="10"/>
      <c r="AS18" s="10"/>
      <c r="AT18" s="10"/>
      <c r="AU18" s="10"/>
      <c r="AV18" s="10"/>
      <c r="AW18" s="10"/>
      <c r="AX18" s="10"/>
      <c r="AY18" s="10"/>
      <c r="AZ18" s="10"/>
      <c r="BA18" s="10"/>
      <c r="BB18" s="10"/>
      <c r="BC18" s="10"/>
      <c r="BD18" s="10"/>
      <c r="BE18" s="10"/>
      <c r="BF18" s="10"/>
      <c r="BG18" s="10"/>
      <c r="BH18" s="10"/>
      <c r="BI18" s="10"/>
      <c r="BJ18" s="10"/>
      <c r="BK18" s="10"/>
      <c r="BL18" s="10"/>
      <c r="BM18" s="10"/>
      <c r="BN18" s="10"/>
      <c r="BO18" s="10"/>
      <c r="BP18" s="10"/>
      <c r="BQ18" s="10"/>
      <c r="BR18" s="10"/>
      <c r="BS18" s="10"/>
      <c r="BT18" s="10"/>
      <c r="BU18" s="10"/>
      <c r="BV18" s="10"/>
      <c r="BW18" s="10"/>
      <c r="BX18" s="10"/>
      <c r="BY18" s="10"/>
      <c r="BZ18" s="10"/>
      <c r="CA18" s="10"/>
      <c r="CB18" s="10"/>
      <c r="CC18" s="10"/>
      <c r="CD18" s="10"/>
      <c r="CE18" s="10"/>
      <c r="CF18" s="10"/>
      <c r="CG18" s="10"/>
      <c r="CH18" s="10"/>
      <c r="CI18" s="10"/>
      <c r="CJ18" s="10"/>
      <c r="CK18" s="10"/>
      <c r="CL18" s="10"/>
      <c r="CM18" s="10"/>
      <c r="CN18" s="10"/>
      <c r="CO18" s="10"/>
      <c r="CP18" s="10"/>
      <c r="CQ18" s="10"/>
      <c r="CR18" s="10"/>
      <c r="CS18" s="10"/>
      <c r="CT18" s="10"/>
      <c r="CU18" s="10"/>
      <c r="CV18" s="10"/>
      <c r="CW18" s="10"/>
      <c r="CX18" s="10"/>
      <c r="CY18" s="10"/>
      <c r="CZ18" s="10"/>
      <c r="DA18" s="10"/>
      <c r="DB18" s="10"/>
      <c r="DC18" s="10"/>
      <c r="DD18" s="10"/>
      <c r="DE18" s="10"/>
      <c r="DF18" s="10"/>
      <c r="DG18" s="10"/>
      <c r="DH18" s="10"/>
      <c r="DI18" s="10"/>
      <c r="DJ18" s="10"/>
      <c r="DK18" s="10"/>
      <c r="DL18" s="10"/>
    </row>
    <row r="19" spans="1:116" s="2" customFormat="1" ht="12.75">
      <c r="A19" s="10"/>
      <c r="B19" s="29" t="s">
        <v>60</v>
      </c>
      <c r="C19" s="51">
        <v>0</v>
      </c>
      <c r="D19" s="52" t="str">
        <f t="shared" si="3"/>
        <v>Not selected</v>
      </c>
      <c r="E19" s="53" t="str">
        <f t="shared" si="4"/>
        <v>Not selected</v>
      </c>
      <c r="F19" s="54" t="str">
        <f t="shared" si="5"/>
        <v>Not selected</v>
      </c>
      <c r="G19" s="13"/>
      <c r="H19" s="45"/>
      <c r="I19" s="45"/>
      <c r="J19" s="14"/>
      <c r="K19" s="55" t="str">
        <f t="shared" si="0"/>
        <v>Not selected</v>
      </c>
      <c r="L19" s="56" t="str">
        <f t="shared" si="1"/>
        <v>Not selected</v>
      </c>
      <c r="M19" s="54" t="str">
        <f t="shared" si="2"/>
        <v>Not selected</v>
      </c>
      <c r="N19" s="10"/>
      <c r="O19" s="10"/>
      <c r="P19" s="10"/>
      <c r="Q19" s="10"/>
      <c r="R19" s="10"/>
      <c r="S19" s="10"/>
      <c r="T19" s="10"/>
      <c r="U19" s="10"/>
      <c r="V19" s="10"/>
      <c r="W19" s="10"/>
      <c r="X19" s="10"/>
      <c r="Y19" s="10"/>
      <c r="Z19" s="10"/>
      <c r="AA19" s="10"/>
      <c r="AB19" s="10"/>
      <c r="AC19" s="10"/>
      <c r="AD19" s="10"/>
      <c r="AE19" s="10"/>
      <c r="AF19" s="10"/>
      <c r="AG19" s="10"/>
      <c r="AH19" s="10"/>
      <c r="AI19" s="10"/>
      <c r="AJ19" s="10"/>
      <c r="AK19" s="10"/>
      <c r="AL19" s="10"/>
      <c r="AM19" s="10"/>
      <c r="AN19" s="10"/>
      <c r="AO19" s="10"/>
      <c r="AP19" s="10"/>
      <c r="AQ19" s="10"/>
      <c r="AR19" s="10"/>
      <c r="AS19" s="10"/>
      <c r="AT19" s="10"/>
      <c r="AU19" s="10"/>
      <c r="AV19" s="10"/>
      <c r="AW19" s="10"/>
      <c r="AX19" s="10"/>
      <c r="AY19" s="10"/>
      <c r="AZ19" s="10"/>
      <c r="BA19" s="10"/>
      <c r="BB19" s="10"/>
      <c r="BC19" s="10"/>
      <c r="BD19" s="10"/>
      <c r="BE19" s="10"/>
      <c r="BF19" s="10"/>
      <c r="BG19" s="10"/>
      <c r="BH19" s="10"/>
      <c r="BI19" s="10"/>
      <c r="BJ19" s="10"/>
      <c r="BK19" s="10"/>
      <c r="BL19" s="10"/>
      <c r="BM19" s="10"/>
      <c r="BN19" s="10"/>
      <c r="BO19" s="10"/>
      <c r="BP19" s="10"/>
      <c r="BQ19" s="10"/>
      <c r="BR19" s="10"/>
      <c r="BS19" s="10"/>
      <c r="BT19" s="10"/>
      <c r="BU19" s="10"/>
      <c r="BV19" s="10"/>
      <c r="BW19" s="10"/>
      <c r="BX19" s="10"/>
      <c r="BY19" s="10"/>
      <c r="BZ19" s="10"/>
      <c r="CA19" s="10"/>
      <c r="CB19" s="10"/>
      <c r="CC19" s="10"/>
      <c r="CD19" s="10"/>
      <c r="CE19" s="10"/>
      <c r="CF19" s="10"/>
      <c r="CG19" s="10"/>
      <c r="CH19" s="10"/>
      <c r="CI19" s="10"/>
      <c r="CJ19" s="10"/>
      <c r="CK19" s="10"/>
      <c r="CL19" s="10"/>
      <c r="CM19" s="10"/>
      <c r="CN19" s="10"/>
      <c r="CO19" s="10"/>
      <c r="CP19" s="10"/>
      <c r="CQ19" s="10"/>
      <c r="CR19" s="10"/>
      <c r="CS19" s="10"/>
      <c r="CT19" s="10"/>
      <c r="CU19" s="10"/>
      <c r="CV19" s="10"/>
      <c r="CW19" s="10"/>
      <c r="CX19" s="10"/>
      <c r="CY19" s="10"/>
      <c r="CZ19" s="10"/>
      <c r="DA19" s="10"/>
      <c r="DB19" s="10"/>
      <c r="DC19" s="10"/>
      <c r="DD19" s="10"/>
      <c r="DE19" s="10"/>
      <c r="DF19" s="10"/>
      <c r="DG19" s="10"/>
      <c r="DH19" s="10"/>
      <c r="DI19" s="10"/>
      <c r="DJ19" s="10"/>
      <c r="DK19" s="10"/>
      <c r="DL19" s="10"/>
    </row>
    <row r="20" spans="1:116" s="2" customFormat="1" ht="12.75">
      <c r="A20" s="10"/>
      <c r="B20" s="29" t="s">
        <v>60</v>
      </c>
      <c r="C20" s="51">
        <v>0</v>
      </c>
      <c r="D20" s="52" t="str">
        <f t="shared" si="3"/>
        <v>Not selected</v>
      </c>
      <c r="E20" s="53" t="str">
        <f t="shared" si="4"/>
        <v>Not selected</v>
      </c>
      <c r="F20" s="54" t="str">
        <f t="shared" si="5"/>
        <v>Not selected</v>
      </c>
      <c r="G20" s="13"/>
      <c r="H20" s="45"/>
      <c r="I20" s="45"/>
      <c r="J20" s="14"/>
      <c r="K20" s="55" t="str">
        <f t="shared" si="0"/>
        <v>Not selected</v>
      </c>
      <c r="L20" s="56" t="str">
        <f t="shared" si="1"/>
        <v>Not selected</v>
      </c>
      <c r="M20" s="54" t="str">
        <f t="shared" si="2"/>
        <v>Not selected</v>
      </c>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row>
    <row r="21" spans="1:116" s="2" customFormat="1" ht="12.75">
      <c r="A21" s="10"/>
      <c r="B21" s="29" t="s">
        <v>60</v>
      </c>
      <c r="C21" s="51">
        <v>0</v>
      </c>
      <c r="D21" s="52" t="str">
        <f t="shared" si="3"/>
        <v>Not selected</v>
      </c>
      <c r="E21" s="53" t="str">
        <f t="shared" si="4"/>
        <v>Not selected</v>
      </c>
      <c r="F21" s="54" t="str">
        <f t="shared" si="5"/>
        <v>Not selected</v>
      </c>
      <c r="G21" s="13"/>
      <c r="H21" s="45"/>
      <c r="I21" s="45"/>
      <c r="J21" s="14"/>
      <c r="K21" s="55" t="str">
        <f t="shared" si="0"/>
        <v>Not selected</v>
      </c>
      <c r="L21" s="56" t="str">
        <f t="shared" si="1"/>
        <v>Not selected</v>
      </c>
      <c r="M21" s="54" t="str">
        <f t="shared" si="2"/>
        <v>Not selected</v>
      </c>
      <c r="N21" s="10"/>
      <c r="O21" s="10"/>
      <c r="P21" s="10"/>
      <c r="Q21" s="10"/>
      <c r="R21" s="10"/>
      <c r="S21" s="10"/>
      <c r="T21" s="10"/>
      <c r="U21" s="10"/>
      <c r="V21" s="10"/>
      <c r="W21" s="10"/>
      <c r="X21" s="10"/>
      <c r="Y21" s="10"/>
      <c r="Z21" s="10"/>
      <c r="AA21" s="10"/>
      <c r="AB21" s="10"/>
      <c r="AC21" s="10"/>
      <c r="AD21" s="10"/>
      <c r="AE21" s="10"/>
      <c r="AF21" s="10"/>
      <c r="AG21" s="10"/>
      <c r="AH21" s="10"/>
      <c r="AI21" s="10"/>
      <c r="AJ21" s="10"/>
      <c r="AK21" s="10"/>
      <c r="AL21" s="10"/>
      <c r="AM21" s="10"/>
      <c r="AN21" s="10"/>
      <c r="AO21" s="10"/>
      <c r="AP21" s="10"/>
      <c r="AQ21" s="10"/>
      <c r="AR21" s="10"/>
      <c r="AS21" s="10"/>
      <c r="AT21" s="10"/>
      <c r="AU21" s="10"/>
      <c r="AV21" s="10"/>
      <c r="AW21" s="10"/>
      <c r="AX21" s="10"/>
      <c r="AY21" s="10"/>
      <c r="AZ21" s="10"/>
      <c r="BA21" s="10"/>
      <c r="BB21" s="10"/>
      <c r="BC21" s="10"/>
      <c r="BD21" s="10"/>
      <c r="BE21" s="10"/>
      <c r="BF21" s="10"/>
      <c r="BG21" s="10"/>
      <c r="BH21" s="10"/>
      <c r="BI21" s="10"/>
      <c r="BJ21" s="10"/>
      <c r="BK21" s="10"/>
      <c r="BL21" s="10"/>
      <c r="BM21" s="10"/>
      <c r="BN21" s="10"/>
      <c r="BO21" s="10"/>
      <c r="BP21" s="10"/>
      <c r="BQ21" s="10"/>
      <c r="BR21" s="10"/>
      <c r="BS21" s="10"/>
      <c r="BT21" s="10"/>
      <c r="BU21" s="10"/>
      <c r="BV21" s="10"/>
      <c r="BW21" s="10"/>
      <c r="BX21" s="10"/>
      <c r="BY21" s="10"/>
      <c r="BZ21" s="10"/>
      <c r="CA21" s="10"/>
      <c r="CB21" s="10"/>
      <c r="CC21" s="10"/>
      <c r="CD21" s="10"/>
      <c r="CE21" s="10"/>
      <c r="CF21" s="10"/>
      <c r="CG21" s="10"/>
      <c r="CH21" s="10"/>
      <c r="CI21" s="10"/>
      <c r="CJ21" s="10"/>
      <c r="CK21" s="10"/>
      <c r="CL21" s="10"/>
      <c r="CM21" s="10"/>
      <c r="CN21" s="10"/>
      <c r="CO21" s="10"/>
      <c r="CP21" s="10"/>
      <c r="CQ21" s="10"/>
      <c r="CR21" s="10"/>
      <c r="CS21" s="10"/>
      <c r="CT21" s="10"/>
      <c r="CU21" s="10"/>
      <c r="CV21" s="10"/>
      <c r="CW21" s="10"/>
      <c r="CX21" s="10"/>
      <c r="CY21" s="10"/>
      <c r="CZ21" s="10"/>
      <c r="DA21" s="10"/>
      <c r="DB21" s="10"/>
      <c r="DC21" s="10"/>
      <c r="DD21" s="10"/>
      <c r="DE21" s="10"/>
      <c r="DF21" s="10"/>
      <c r="DG21" s="10"/>
      <c r="DH21" s="10"/>
      <c r="DI21" s="10"/>
      <c r="DJ21" s="10"/>
      <c r="DK21" s="10"/>
      <c r="DL21" s="10"/>
    </row>
    <row r="22" spans="1:116" s="2" customFormat="1" ht="12.75">
      <c r="A22" s="10"/>
      <c r="B22" s="29" t="s">
        <v>60</v>
      </c>
      <c r="C22" s="51">
        <v>0</v>
      </c>
      <c r="D22" s="52" t="str">
        <f t="shared" si="3"/>
        <v>Not selected</v>
      </c>
      <c r="E22" s="53" t="str">
        <f t="shared" si="4"/>
        <v>Not selected</v>
      </c>
      <c r="F22" s="54" t="str">
        <f t="shared" si="5"/>
        <v>Not selected</v>
      </c>
      <c r="G22" s="13"/>
      <c r="H22" s="45"/>
      <c r="I22" s="45"/>
      <c r="J22" s="14"/>
      <c r="K22" s="55" t="str">
        <f t="shared" si="0"/>
        <v>Not selected</v>
      </c>
      <c r="L22" s="56" t="str">
        <f t="shared" si="1"/>
        <v>Not selected</v>
      </c>
      <c r="M22" s="54" t="str">
        <f t="shared" si="2"/>
        <v>Not selected</v>
      </c>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row>
    <row r="23" spans="1:116" s="2" customFormat="1" ht="12.75">
      <c r="A23" s="10"/>
      <c r="B23" s="29" t="s">
        <v>60</v>
      </c>
      <c r="C23" s="51">
        <v>0</v>
      </c>
      <c r="D23" s="52" t="str">
        <f t="shared" si="3"/>
        <v>Not selected</v>
      </c>
      <c r="E23" s="53" t="str">
        <f t="shared" si="4"/>
        <v>Not selected</v>
      </c>
      <c r="F23" s="54" t="str">
        <f t="shared" si="5"/>
        <v>Not selected</v>
      </c>
      <c r="G23" s="13"/>
      <c r="H23" s="45"/>
      <c r="I23" s="45"/>
      <c r="J23" s="14"/>
      <c r="K23" s="55" t="str">
        <f t="shared" si="0"/>
        <v>Not selected</v>
      </c>
      <c r="L23" s="56" t="str">
        <f t="shared" si="1"/>
        <v>Not selected</v>
      </c>
      <c r="M23" s="54" t="str">
        <f t="shared" si="2"/>
        <v>Not selected</v>
      </c>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row>
    <row r="24" spans="1:116" s="2" customFormat="1" ht="12.75">
      <c r="A24" s="10"/>
      <c r="B24" s="29" t="s">
        <v>60</v>
      </c>
      <c r="C24" s="51">
        <v>0</v>
      </c>
      <c r="D24" s="52" t="str">
        <f t="shared" si="3"/>
        <v>Not selected</v>
      </c>
      <c r="E24" s="53" t="str">
        <f t="shared" si="4"/>
        <v>Not selected</v>
      </c>
      <c r="F24" s="54" t="str">
        <f t="shared" si="5"/>
        <v>Not selected</v>
      </c>
      <c r="G24" s="13"/>
      <c r="H24" s="45"/>
      <c r="I24" s="45"/>
      <c r="J24" s="14"/>
      <c r="K24" s="55" t="str">
        <f t="shared" si="0"/>
        <v>Not selected</v>
      </c>
      <c r="L24" s="56" t="str">
        <f t="shared" si="1"/>
        <v>Not selected</v>
      </c>
      <c r="M24" s="54" t="str">
        <f t="shared" si="2"/>
        <v>Not selected</v>
      </c>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row>
    <row r="25" spans="1:116" s="2" customFormat="1" ht="12.75">
      <c r="A25" s="10"/>
      <c r="B25" s="29" t="s">
        <v>60</v>
      </c>
      <c r="C25" s="51">
        <v>0</v>
      </c>
      <c r="D25" s="52" t="str">
        <f t="shared" si="3"/>
        <v>Not selected</v>
      </c>
      <c r="E25" s="53" t="str">
        <f t="shared" si="4"/>
        <v>Not selected</v>
      </c>
      <c r="F25" s="54" t="str">
        <f t="shared" si="5"/>
        <v>Not selected</v>
      </c>
      <c r="G25" s="13"/>
      <c r="H25" s="45"/>
      <c r="I25" s="45"/>
      <c r="J25" s="14"/>
      <c r="K25" s="55" t="str">
        <f t="shared" si="0"/>
        <v>Not selected</v>
      </c>
      <c r="L25" s="56" t="str">
        <f t="shared" si="1"/>
        <v>Not selected</v>
      </c>
      <c r="M25" s="54" t="str">
        <f t="shared" si="2"/>
        <v>Not selected</v>
      </c>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row>
    <row r="26" spans="1:116" s="2" customFormat="1" ht="12.75">
      <c r="A26" s="10"/>
      <c r="B26" s="29" t="s">
        <v>60</v>
      </c>
      <c r="C26" s="51">
        <v>0</v>
      </c>
      <c r="D26" s="52" t="str">
        <f t="shared" si="3"/>
        <v>Not selected</v>
      </c>
      <c r="E26" s="53" t="str">
        <f t="shared" si="4"/>
        <v>Not selected</v>
      </c>
      <c r="F26" s="54" t="str">
        <f t="shared" si="5"/>
        <v>Not selected</v>
      </c>
      <c r="G26" s="13"/>
      <c r="H26" s="45"/>
      <c r="I26" s="45"/>
      <c r="J26" s="14"/>
      <c r="K26" s="55" t="str">
        <f t="shared" si="0"/>
        <v>Not selected</v>
      </c>
      <c r="L26" s="56" t="str">
        <f t="shared" si="1"/>
        <v>Not selected</v>
      </c>
      <c r="M26" s="54" t="str">
        <f t="shared" si="2"/>
        <v>Not selected</v>
      </c>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row>
    <row r="27" spans="1:116" s="2" customFormat="1" ht="12.75">
      <c r="A27" s="10"/>
      <c r="B27" s="29" t="s">
        <v>60</v>
      </c>
      <c r="C27" s="51">
        <v>0</v>
      </c>
      <c r="D27" s="52" t="str">
        <f t="shared" si="3"/>
        <v>Not selected</v>
      </c>
      <c r="E27" s="53" t="str">
        <f t="shared" si="4"/>
        <v>Not selected</v>
      </c>
      <c r="F27" s="54" t="str">
        <f t="shared" si="5"/>
        <v>Not selected</v>
      </c>
      <c r="G27" s="13"/>
      <c r="H27" s="45"/>
      <c r="I27" s="45"/>
      <c r="J27" s="14"/>
      <c r="K27" s="55" t="str">
        <f t="shared" si="0"/>
        <v>Not selected</v>
      </c>
      <c r="L27" s="56" t="str">
        <f t="shared" si="1"/>
        <v>Not selected</v>
      </c>
      <c r="M27" s="54" t="str">
        <f t="shared" si="2"/>
        <v>Not selected</v>
      </c>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row>
    <row r="28" spans="1:116" s="2" customFormat="1" ht="12.75">
      <c r="A28" s="10"/>
      <c r="B28" s="29" t="s">
        <v>60</v>
      </c>
      <c r="C28" s="51">
        <v>0</v>
      </c>
      <c r="D28" s="52" t="str">
        <f t="shared" si="3"/>
        <v>Not selected</v>
      </c>
      <c r="E28" s="53" t="str">
        <f t="shared" si="4"/>
        <v>Not selected</v>
      </c>
      <c r="F28" s="54" t="str">
        <f t="shared" si="5"/>
        <v>Not selected</v>
      </c>
      <c r="G28" s="13"/>
      <c r="H28" s="45"/>
      <c r="I28" s="45"/>
      <c r="J28" s="14"/>
      <c r="K28" s="55" t="str">
        <f t="shared" si="0"/>
        <v>Not selected</v>
      </c>
      <c r="L28" s="56" t="str">
        <f t="shared" si="1"/>
        <v>Not selected</v>
      </c>
      <c r="M28" s="54" t="str">
        <f t="shared" si="2"/>
        <v>Not selected</v>
      </c>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row>
    <row r="29" spans="1:116" s="2" customFormat="1" ht="12.75">
      <c r="A29" s="10"/>
      <c r="B29" s="29" t="s">
        <v>60</v>
      </c>
      <c r="C29" s="51">
        <v>0</v>
      </c>
      <c r="D29" s="52" t="str">
        <f t="shared" si="3"/>
        <v>Not selected</v>
      </c>
      <c r="E29" s="53" t="str">
        <f t="shared" si="4"/>
        <v>Not selected</v>
      </c>
      <c r="F29" s="54" t="str">
        <f t="shared" si="5"/>
        <v>Not selected</v>
      </c>
      <c r="G29" s="13"/>
      <c r="H29" s="45"/>
      <c r="I29" s="45"/>
      <c r="J29" s="14"/>
      <c r="K29" s="55" t="str">
        <f t="shared" si="0"/>
        <v>Not selected</v>
      </c>
      <c r="L29" s="56" t="str">
        <f t="shared" si="1"/>
        <v>Not selected</v>
      </c>
      <c r="M29" s="54" t="str">
        <f t="shared" si="2"/>
        <v>Not selected</v>
      </c>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row>
    <row r="30" spans="1:116" s="2" customFormat="1" ht="12.75">
      <c r="A30" s="10"/>
      <c r="B30" s="29" t="s">
        <v>60</v>
      </c>
      <c r="C30" s="51">
        <v>0</v>
      </c>
      <c r="D30" s="52" t="str">
        <f t="shared" si="3"/>
        <v>Not selected</v>
      </c>
      <c r="E30" s="53" t="str">
        <f t="shared" si="4"/>
        <v>Not selected</v>
      </c>
      <c r="F30" s="54" t="str">
        <f t="shared" si="5"/>
        <v>Not selected</v>
      </c>
      <c r="G30" s="13"/>
      <c r="H30" s="45"/>
      <c r="I30" s="45"/>
      <c r="J30" s="14"/>
      <c r="K30" s="55" t="str">
        <f t="shared" si="0"/>
        <v>Not selected</v>
      </c>
      <c r="L30" s="56" t="str">
        <f t="shared" si="1"/>
        <v>Not selected</v>
      </c>
      <c r="M30" s="54" t="str">
        <f t="shared" si="2"/>
        <v>Not selected</v>
      </c>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row>
    <row r="31" spans="1:116" s="2" customFormat="1" ht="12.75">
      <c r="A31" s="10"/>
      <c r="B31" s="29" t="s">
        <v>60</v>
      </c>
      <c r="C31" s="51">
        <v>0</v>
      </c>
      <c r="D31" s="52" t="str">
        <f t="shared" si="3"/>
        <v>Not selected</v>
      </c>
      <c r="E31" s="53" t="str">
        <f t="shared" si="4"/>
        <v>Not selected</v>
      </c>
      <c r="F31" s="54" t="str">
        <f t="shared" si="5"/>
        <v>Not selected</v>
      </c>
      <c r="G31" s="13"/>
      <c r="H31" s="45"/>
      <c r="I31" s="45"/>
      <c r="J31" s="14"/>
      <c r="K31" s="55" t="str">
        <f t="shared" si="0"/>
        <v>Not selected</v>
      </c>
      <c r="L31" s="56" t="str">
        <f t="shared" si="1"/>
        <v>Not selected</v>
      </c>
      <c r="M31" s="54" t="str">
        <f t="shared" si="2"/>
        <v>Not selected</v>
      </c>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row>
    <row r="32" spans="1:116" s="2" customFormat="1" ht="12.75">
      <c r="A32" s="10"/>
      <c r="B32" s="29" t="s">
        <v>60</v>
      </c>
      <c r="C32" s="51">
        <v>0</v>
      </c>
      <c r="D32" s="52" t="str">
        <f t="shared" si="3"/>
        <v>Not selected</v>
      </c>
      <c r="E32" s="53" t="str">
        <f t="shared" si="4"/>
        <v>Not selected</v>
      </c>
      <c r="F32" s="54" t="str">
        <f t="shared" si="5"/>
        <v>Not selected</v>
      </c>
      <c r="G32" s="13"/>
      <c r="H32" s="45"/>
      <c r="I32" s="45"/>
      <c r="J32" s="14"/>
      <c r="K32" s="55" t="str">
        <f t="shared" si="0"/>
        <v>Not selected</v>
      </c>
      <c r="L32" s="56" t="str">
        <f t="shared" si="1"/>
        <v>Not selected</v>
      </c>
      <c r="M32" s="54" t="str">
        <f t="shared" si="2"/>
        <v>Not selected</v>
      </c>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row>
    <row r="33" spans="1:116" s="2" customFormat="1" ht="12.75">
      <c r="A33" s="10"/>
      <c r="B33" s="29" t="s">
        <v>60</v>
      </c>
      <c r="C33" s="51">
        <v>0</v>
      </c>
      <c r="D33" s="52" t="str">
        <f t="shared" si="3"/>
        <v>Not selected</v>
      </c>
      <c r="E33" s="53" t="str">
        <f t="shared" si="4"/>
        <v>Not selected</v>
      </c>
      <c r="F33" s="54" t="str">
        <f t="shared" si="5"/>
        <v>Not selected</v>
      </c>
      <c r="G33" s="13"/>
      <c r="H33" s="45"/>
      <c r="I33" s="45"/>
      <c r="J33" s="14"/>
      <c r="K33" s="55" t="str">
        <f t="shared" si="0"/>
        <v>Not selected</v>
      </c>
      <c r="L33" s="56" t="str">
        <f t="shared" si="1"/>
        <v>Not selected</v>
      </c>
      <c r="M33" s="54" t="str">
        <f t="shared" si="2"/>
        <v>Not selected</v>
      </c>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row>
    <row r="34" spans="1:116" s="2" customFormat="1" ht="12.75">
      <c r="A34" s="10"/>
      <c r="B34" s="29" t="s">
        <v>60</v>
      </c>
      <c r="C34" s="51">
        <v>0</v>
      </c>
      <c r="D34" s="52" t="str">
        <f t="shared" si="3"/>
        <v>Not selected</v>
      </c>
      <c r="E34" s="53" t="str">
        <f t="shared" si="4"/>
        <v>Not selected</v>
      </c>
      <c r="F34" s="54" t="str">
        <f t="shared" si="5"/>
        <v>Not selected</v>
      </c>
      <c r="G34" s="13"/>
      <c r="H34" s="45"/>
      <c r="I34" s="45"/>
      <c r="J34" s="14"/>
      <c r="K34" s="55" t="str">
        <f t="shared" si="0"/>
        <v>Not selected</v>
      </c>
      <c r="L34" s="56" t="str">
        <f t="shared" si="1"/>
        <v>Not selected</v>
      </c>
      <c r="M34" s="54" t="str">
        <f t="shared" si="2"/>
        <v>Not selected</v>
      </c>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row>
    <row r="35" spans="1:116" s="2" customFormat="1" ht="12.75">
      <c r="A35" s="10"/>
      <c r="B35" s="29" t="s">
        <v>60</v>
      </c>
      <c r="C35" s="51">
        <v>0</v>
      </c>
      <c r="D35" s="52" t="str">
        <f t="shared" si="3"/>
        <v>Not selected</v>
      </c>
      <c r="E35" s="53" t="str">
        <f t="shared" si="4"/>
        <v>Not selected</v>
      </c>
      <c r="F35" s="54" t="str">
        <f t="shared" si="5"/>
        <v>Not selected</v>
      </c>
      <c r="G35" s="13"/>
      <c r="H35" s="45"/>
      <c r="I35" s="45"/>
      <c r="J35" s="14"/>
      <c r="K35" s="55" t="str">
        <f t="shared" si="0"/>
        <v>Not selected</v>
      </c>
      <c r="L35" s="56" t="str">
        <f t="shared" si="1"/>
        <v>Not selected</v>
      </c>
      <c r="M35" s="54" t="str">
        <f t="shared" si="2"/>
        <v>Not selected</v>
      </c>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row>
    <row r="36" spans="1:116" s="2" customFormat="1" ht="12.75">
      <c r="A36" s="10"/>
      <c r="B36" s="29" t="s">
        <v>60</v>
      </c>
      <c r="C36" s="51">
        <v>0</v>
      </c>
      <c r="D36" s="52" t="str">
        <f t="shared" si="3"/>
        <v>Not selected</v>
      </c>
      <c r="E36" s="53" t="str">
        <f t="shared" si="4"/>
        <v>Not selected</v>
      </c>
      <c r="F36" s="54" t="str">
        <f t="shared" si="5"/>
        <v>Not selected</v>
      </c>
      <c r="G36" s="13"/>
      <c r="H36" s="45"/>
      <c r="I36" s="45"/>
      <c r="J36" s="14"/>
      <c r="K36" s="55" t="str">
        <f t="shared" si="0"/>
        <v>Not selected</v>
      </c>
      <c r="L36" s="56" t="str">
        <f t="shared" si="1"/>
        <v>Not selected</v>
      </c>
      <c r="M36" s="54" t="str">
        <f t="shared" si="2"/>
        <v>Not selected</v>
      </c>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row>
    <row r="37" spans="1:116" s="2" customFormat="1" ht="12.75">
      <c r="A37" s="10"/>
      <c r="B37" s="29" t="s">
        <v>60</v>
      </c>
      <c r="C37" s="51">
        <v>0</v>
      </c>
      <c r="D37" s="52" t="str">
        <f t="shared" si="3"/>
        <v>Not selected</v>
      </c>
      <c r="E37" s="53" t="str">
        <f t="shared" si="4"/>
        <v>Not selected</v>
      </c>
      <c r="F37" s="54" t="str">
        <f t="shared" si="5"/>
        <v>Not selected</v>
      </c>
      <c r="G37" s="13"/>
      <c r="H37" s="45"/>
      <c r="I37" s="45"/>
      <c r="J37" s="14"/>
      <c r="K37" s="55" t="str">
        <f t="shared" si="0"/>
        <v>Not selected</v>
      </c>
      <c r="L37" s="56" t="str">
        <f t="shared" si="1"/>
        <v>Not selected</v>
      </c>
      <c r="M37" s="54" t="str">
        <f t="shared" si="2"/>
        <v>Not selected</v>
      </c>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c r="AT37" s="10"/>
      <c r="AU37" s="10"/>
      <c r="AV37" s="10"/>
      <c r="AW37" s="10"/>
      <c r="AX37" s="10"/>
      <c r="AY37" s="10"/>
      <c r="AZ37" s="10"/>
      <c r="BA37" s="10"/>
      <c r="BB37" s="10"/>
      <c r="BC37" s="10"/>
      <c r="BD37" s="10"/>
      <c r="BE37" s="10"/>
      <c r="BF37" s="10"/>
      <c r="BG37" s="10"/>
      <c r="BH37" s="10"/>
      <c r="BI37" s="10"/>
      <c r="BJ37" s="10"/>
      <c r="BK37" s="10"/>
      <c r="BL37" s="10"/>
      <c r="BM37" s="10"/>
      <c r="BN37" s="10"/>
      <c r="BO37" s="10"/>
      <c r="BP37" s="10"/>
      <c r="BQ37" s="10"/>
      <c r="BR37" s="10"/>
      <c r="BS37" s="10"/>
      <c r="BT37" s="10"/>
      <c r="BU37" s="10"/>
      <c r="BV37" s="10"/>
      <c r="BW37" s="10"/>
      <c r="BX37" s="10"/>
      <c r="BY37" s="10"/>
      <c r="BZ37" s="10"/>
      <c r="CA37" s="10"/>
      <c r="CB37" s="10"/>
      <c r="CC37" s="10"/>
      <c r="CD37" s="10"/>
      <c r="CE37" s="10"/>
      <c r="CF37" s="10"/>
      <c r="CG37" s="10"/>
      <c r="CH37" s="10"/>
      <c r="CI37" s="10"/>
      <c r="CJ37" s="10"/>
      <c r="CK37" s="10"/>
      <c r="CL37" s="10"/>
      <c r="CM37" s="10"/>
      <c r="CN37" s="10"/>
      <c r="CO37" s="10"/>
      <c r="CP37" s="10"/>
      <c r="CQ37" s="10"/>
      <c r="CR37" s="10"/>
      <c r="CS37" s="10"/>
      <c r="CT37" s="10"/>
      <c r="CU37" s="10"/>
      <c r="CV37" s="10"/>
      <c r="CW37" s="10"/>
      <c r="CX37" s="10"/>
      <c r="CY37" s="10"/>
      <c r="CZ37" s="10"/>
      <c r="DA37" s="10"/>
      <c r="DB37" s="10"/>
      <c r="DC37" s="10"/>
      <c r="DD37" s="10"/>
      <c r="DE37" s="10"/>
      <c r="DF37" s="10"/>
      <c r="DG37" s="10"/>
      <c r="DH37" s="10"/>
      <c r="DI37" s="10"/>
      <c r="DJ37" s="10"/>
      <c r="DK37" s="10"/>
      <c r="DL37" s="10"/>
    </row>
    <row r="38" spans="1:116" s="2" customFormat="1" ht="12.75">
      <c r="A38" s="10"/>
      <c r="B38" s="29" t="s">
        <v>60</v>
      </c>
      <c r="C38" s="51">
        <v>0</v>
      </c>
      <c r="D38" s="52" t="str">
        <f t="shared" si="3"/>
        <v>Not selected</v>
      </c>
      <c r="E38" s="53" t="str">
        <f t="shared" si="4"/>
        <v>Not selected</v>
      </c>
      <c r="F38" s="54" t="str">
        <f t="shared" si="5"/>
        <v>Not selected</v>
      </c>
      <c r="G38" s="13"/>
      <c r="H38" s="45"/>
      <c r="I38" s="45"/>
      <c r="J38" s="14"/>
      <c r="K38" s="55" t="str">
        <f t="shared" si="0"/>
        <v>Not selected</v>
      </c>
      <c r="L38" s="56" t="str">
        <f t="shared" si="1"/>
        <v>Not selected</v>
      </c>
      <c r="M38" s="54" t="str">
        <f t="shared" si="2"/>
        <v>Not selected</v>
      </c>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row>
    <row r="39" spans="1:116" s="2" customFormat="1" ht="12.75">
      <c r="A39" s="10"/>
      <c r="B39" s="29" t="s">
        <v>60</v>
      </c>
      <c r="C39" s="51">
        <v>0</v>
      </c>
      <c r="D39" s="52" t="str">
        <f t="shared" si="3"/>
        <v>Not selected</v>
      </c>
      <c r="E39" s="53" t="str">
        <f t="shared" si="4"/>
        <v>Not selected</v>
      </c>
      <c r="F39" s="54" t="str">
        <f t="shared" si="5"/>
        <v>Not selected</v>
      </c>
      <c r="G39" s="13"/>
      <c r="H39" s="45"/>
      <c r="I39" s="45"/>
      <c r="J39" s="14"/>
      <c r="K39" s="55" t="str">
        <f t="shared" si="0"/>
        <v>Not selected</v>
      </c>
      <c r="L39" s="56" t="str">
        <f t="shared" si="1"/>
        <v>Not selected</v>
      </c>
      <c r="M39" s="54" t="str">
        <f t="shared" si="2"/>
        <v>Not selected</v>
      </c>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row>
    <row r="40" spans="1:116" s="2" customFormat="1" ht="12.75">
      <c r="A40" s="10"/>
      <c r="B40" s="29" t="s">
        <v>60</v>
      </c>
      <c r="C40" s="51">
        <v>0</v>
      </c>
      <c r="D40" s="52" t="str">
        <f t="shared" si="3"/>
        <v>Not selected</v>
      </c>
      <c r="E40" s="53" t="str">
        <f t="shared" si="4"/>
        <v>Not selected</v>
      </c>
      <c r="F40" s="54" t="str">
        <f t="shared" si="5"/>
        <v>Not selected</v>
      </c>
      <c r="G40" s="13"/>
      <c r="H40" s="45"/>
      <c r="I40" s="45"/>
      <c r="J40" s="14"/>
      <c r="K40" s="55" t="str">
        <f t="shared" si="0"/>
        <v>Not selected</v>
      </c>
      <c r="L40" s="56" t="str">
        <f t="shared" si="1"/>
        <v>Not selected</v>
      </c>
      <c r="M40" s="54" t="str">
        <f t="shared" si="2"/>
        <v>Not selected</v>
      </c>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row>
    <row r="41" spans="1:116" s="2" customFormat="1" ht="12.75">
      <c r="A41" s="10"/>
      <c r="B41" s="29" t="s">
        <v>60</v>
      </c>
      <c r="C41" s="51">
        <v>0</v>
      </c>
      <c r="D41" s="52" t="str">
        <f t="shared" si="3"/>
        <v>Not selected</v>
      </c>
      <c r="E41" s="53" t="str">
        <f t="shared" si="4"/>
        <v>Not selected</v>
      </c>
      <c r="F41" s="54" t="str">
        <f t="shared" si="5"/>
        <v>Not selected</v>
      </c>
      <c r="G41" s="13"/>
      <c r="H41" s="45"/>
      <c r="I41" s="45"/>
      <c r="J41" s="14"/>
      <c r="K41" s="55" t="str">
        <f t="shared" si="0"/>
        <v>Not selected</v>
      </c>
      <c r="L41" s="56" t="str">
        <f t="shared" si="1"/>
        <v>Not selected</v>
      </c>
      <c r="M41" s="54" t="str">
        <f t="shared" si="2"/>
        <v>Not selected</v>
      </c>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row>
    <row r="42" spans="1:116" s="2" customFormat="1" ht="12.75">
      <c r="A42" s="10"/>
      <c r="B42" s="29" t="s">
        <v>60</v>
      </c>
      <c r="C42" s="51">
        <v>0</v>
      </c>
      <c r="D42" s="52" t="str">
        <f t="shared" si="3"/>
        <v>Not selected</v>
      </c>
      <c r="E42" s="53" t="str">
        <f t="shared" si="4"/>
        <v>Not selected</v>
      </c>
      <c r="F42" s="54" t="str">
        <f t="shared" si="5"/>
        <v>Not selected</v>
      </c>
      <c r="G42" s="13"/>
      <c r="H42" s="45"/>
      <c r="I42" s="45"/>
      <c r="J42" s="14"/>
      <c r="K42" s="55" t="str">
        <f t="shared" si="0"/>
        <v>Not selected</v>
      </c>
      <c r="L42" s="56" t="str">
        <f t="shared" si="1"/>
        <v>Not selected</v>
      </c>
      <c r="M42" s="54" t="str">
        <f t="shared" si="2"/>
        <v>Not selected</v>
      </c>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row>
    <row r="43" spans="1:116" s="2" customFormat="1" ht="12.75">
      <c r="A43" s="10"/>
      <c r="B43" s="29" t="s">
        <v>60</v>
      </c>
      <c r="C43" s="51">
        <v>0</v>
      </c>
      <c r="D43" s="52" t="str">
        <f t="shared" si="3"/>
        <v>Not selected</v>
      </c>
      <c r="E43" s="53" t="str">
        <f t="shared" si="4"/>
        <v>Not selected</v>
      </c>
      <c r="F43" s="54" t="str">
        <f>IF(ISNUMBER(SEARCH("delta",$C$12)),((((C43/1000)+1)*$D$6)/(1+(((C43/1000)+1)*$D$6)))*1000000,IF(ISNUMBER(SEARCH("ratio",$C$12)),(C43/(1+C43))*1000000,IF(ISNUMBER(SEARCH("%",$C$12)),C43*10000,IF(ISNUMBER(SEARCH("ppm",$C$12)),C43/10000,"Not selected"))))</f>
        <v>Not selected</v>
      </c>
      <c r="G43" s="13"/>
      <c r="H43" s="45"/>
      <c r="I43" s="45"/>
      <c r="J43" s="14"/>
      <c r="K43" s="55" t="str">
        <f t="shared" si="0"/>
        <v>Not selected</v>
      </c>
      <c r="L43" s="56" t="str">
        <f t="shared" si="1"/>
        <v>Not selected</v>
      </c>
      <c r="M43" s="54" t="str">
        <f t="shared" si="2"/>
        <v>Not selected</v>
      </c>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row>
    <row r="44" spans="1:116" s="2" customFormat="1" ht="12.75">
      <c r="A44" s="10"/>
      <c r="B44" s="29" t="s">
        <v>60</v>
      </c>
      <c r="C44" s="51">
        <v>0</v>
      </c>
      <c r="D44" s="52" t="str">
        <f t="shared" si="3"/>
        <v>Not selected</v>
      </c>
      <c r="E44" s="53" t="str">
        <f t="shared" si="4"/>
        <v>Not selected</v>
      </c>
      <c r="F44" s="54" t="str">
        <f t="shared" si="5"/>
        <v>Not selected</v>
      </c>
      <c r="G44" s="13"/>
      <c r="H44" s="45"/>
      <c r="I44" s="45"/>
      <c r="J44" s="14"/>
      <c r="K44" s="55" t="str">
        <f t="shared" si="0"/>
        <v>Not selected</v>
      </c>
      <c r="L44" s="56" t="str">
        <f t="shared" si="1"/>
        <v>Not selected</v>
      </c>
      <c r="M44" s="54" t="str">
        <f t="shared" si="2"/>
        <v>Not selected</v>
      </c>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row>
    <row r="45" spans="1:116" s="2" customFormat="1" ht="12.75">
      <c r="A45" s="10"/>
      <c r="B45" s="29" t="s">
        <v>60</v>
      </c>
      <c r="C45" s="51">
        <v>0</v>
      </c>
      <c r="D45" s="52" t="str">
        <f t="shared" si="3"/>
        <v>Not selected</v>
      </c>
      <c r="E45" s="53" t="str">
        <f t="shared" si="4"/>
        <v>Not selected</v>
      </c>
      <c r="F45" s="54" t="str">
        <f t="shared" si="5"/>
        <v>Not selected</v>
      </c>
      <c r="G45" s="13"/>
      <c r="H45" s="45"/>
      <c r="I45" s="45"/>
      <c r="J45" s="14"/>
      <c r="K45" s="55" t="str">
        <f t="shared" si="0"/>
        <v>Not selected</v>
      </c>
      <c r="L45" s="56" t="str">
        <f t="shared" si="1"/>
        <v>Not selected</v>
      </c>
      <c r="M45" s="54" t="str">
        <f t="shared" si="2"/>
        <v>Not selected</v>
      </c>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row>
    <row r="46" spans="1:116" s="2" customFormat="1" ht="12.75">
      <c r="A46" s="10"/>
      <c r="B46" s="29" t="s">
        <v>60</v>
      </c>
      <c r="C46" s="51">
        <v>0</v>
      </c>
      <c r="D46" s="52" t="str">
        <f t="shared" si="3"/>
        <v>Not selected</v>
      </c>
      <c r="E46" s="53" t="str">
        <f t="shared" si="4"/>
        <v>Not selected</v>
      </c>
      <c r="F46" s="54" t="str">
        <f t="shared" si="5"/>
        <v>Not selected</v>
      </c>
      <c r="G46" s="13"/>
      <c r="H46" s="45"/>
      <c r="I46" s="45"/>
      <c r="J46" s="14"/>
      <c r="K46" s="55" t="str">
        <f t="shared" si="0"/>
        <v>Not selected</v>
      </c>
      <c r="L46" s="56" t="str">
        <f t="shared" si="1"/>
        <v>Not selected</v>
      </c>
      <c r="M46" s="54" t="str">
        <f t="shared" si="2"/>
        <v>Not selected</v>
      </c>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row>
    <row r="47" spans="1:116" s="2" customFormat="1" ht="12.75">
      <c r="A47" s="10"/>
      <c r="B47" s="29" t="s">
        <v>60</v>
      </c>
      <c r="C47" s="51">
        <v>0</v>
      </c>
      <c r="D47" s="52" t="str">
        <f t="shared" si="3"/>
        <v>Not selected</v>
      </c>
      <c r="E47" s="53" t="str">
        <f t="shared" si="4"/>
        <v>Not selected</v>
      </c>
      <c r="F47" s="54" t="str">
        <f t="shared" si="5"/>
        <v>Not selected</v>
      </c>
      <c r="G47" s="13"/>
      <c r="H47" s="45"/>
      <c r="I47" s="45"/>
      <c r="J47" s="14"/>
      <c r="K47" s="55" t="str">
        <f t="shared" si="0"/>
        <v>Not selected</v>
      </c>
      <c r="L47" s="56" t="str">
        <f t="shared" si="1"/>
        <v>Not selected</v>
      </c>
      <c r="M47" s="54" t="str">
        <f t="shared" si="2"/>
        <v>Not selected</v>
      </c>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row>
    <row r="48" spans="1:116" s="2" customFormat="1" ht="12.75">
      <c r="A48" s="10"/>
      <c r="B48" s="29" t="s">
        <v>60</v>
      </c>
      <c r="C48" s="51">
        <v>0</v>
      </c>
      <c r="D48" s="52" t="str">
        <f t="shared" si="3"/>
        <v>Not selected</v>
      </c>
      <c r="E48" s="53" t="str">
        <f t="shared" si="4"/>
        <v>Not selected</v>
      </c>
      <c r="F48" s="54" t="str">
        <f t="shared" si="5"/>
        <v>Not selected</v>
      </c>
      <c r="G48" s="13"/>
      <c r="H48" s="45"/>
      <c r="I48" s="45"/>
      <c r="J48" s="14"/>
      <c r="K48" s="55" t="str">
        <f t="shared" si="0"/>
        <v>Not selected</v>
      </c>
      <c r="L48" s="56" t="str">
        <f t="shared" si="1"/>
        <v>Not selected</v>
      </c>
      <c r="M48" s="54" t="str">
        <f t="shared" si="2"/>
        <v>Not selected</v>
      </c>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row>
    <row r="49" spans="1:116" s="2" customFormat="1" ht="12.75">
      <c r="A49" s="10"/>
      <c r="B49" s="29" t="s">
        <v>60</v>
      </c>
      <c r="C49" s="51">
        <v>0</v>
      </c>
      <c r="D49" s="52" t="str">
        <f t="shared" si="3"/>
        <v>Not selected</v>
      </c>
      <c r="E49" s="53" t="str">
        <f t="shared" si="4"/>
        <v>Not selected</v>
      </c>
      <c r="F49" s="54" t="str">
        <f t="shared" si="5"/>
        <v>Not selected</v>
      </c>
      <c r="G49" s="13"/>
      <c r="H49" s="45"/>
      <c r="I49" s="45"/>
      <c r="J49" s="14"/>
      <c r="K49" s="55" t="str">
        <f t="shared" si="0"/>
        <v>Not selected</v>
      </c>
      <c r="L49" s="56" t="str">
        <f t="shared" si="1"/>
        <v>Not selected</v>
      </c>
      <c r="M49" s="54" t="str">
        <f t="shared" si="2"/>
        <v>Not selected</v>
      </c>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row>
    <row r="50" spans="1:116" s="2" customFormat="1" ht="12.75">
      <c r="A50" s="10"/>
      <c r="B50" s="29" t="s">
        <v>60</v>
      </c>
      <c r="C50" s="51">
        <v>0</v>
      </c>
      <c r="D50" s="52" t="str">
        <f t="shared" si="3"/>
        <v>Not selected</v>
      </c>
      <c r="E50" s="53" t="str">
        <f t="shared" si="4"/>
        <v>Not selected</v>
      </c>
      <c r="F50" s="54" t="str">
        <f t="shared" si="5"/>
        <v>Not selected</v>
      </c>
      <c r="G50" s="13"/>
      <c r="H50" s="45"/>
      <c r="I50" s="45"/>
      <c r="J50" s="14"/>
      <c r="K50" s="55" t="str">
        <f t="shared" si="0"/>
        <v>Not selected</v>
      </c>
      <c r="L50" s="56" t="str">
        <f t="shared" si="1"/>
        <v>Not selected</v>
      </c>
      <c r="M50" s="54" t="str">
        <f t="shared" si="2"/>
        <v>Not selected</v>
      </c>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c r="AU50" s="10"/>
      <c r="AV50" s="10"/>
      <c r="AW50" s="10"/>
      <c r="AX50" s="10"/>
      <c r="AY50" s="10"/>
      <c r="AZ50" s="10"/>
      <c r="BA50" s="10"/>
      <c r="BB50" s="10"/>
      <c r="BC50" s="10"/>
      <c r="BD50" s="10"/>
      <c r="BE50" s="10"/>
      <c r="BF50" s="10"/>
      <c r="BG50" s="10"/>
      <c r="BH50" s="10"/>
      <c r="BI50" s="10"/>
      <c r="BJ50" s="10"/>
      <c r="BK50" s="10"/>
      <c r="BL50" s="10"/>
      <c r="BM50" s="10"/>
      <c r="BN50" s="10"/>
      <c r="BO50" s="10"/>
      <c r="BP50" s="10"/>
      <c r="BQ50" s="10"/>
      <c r="BR50" s="10"/>
      <c r="BS50" s="10"/>
      <c r="BT50" s="10"/>
      <c r="BU50" s="10"/>
      <c r="BV50" s="10"/>
      <c r="BW50" s="10"/>
      <c r="BX50" s="10"/>
      <c r="BY50" s="10"/>
      <c r="BZ50" s="10"/>
      <c r="CA50" s="10"/>
      <c r="CB50" s="10"/>
      <c r="CC50" s="10"/>
      <c r="CD50" s="10"/>
      <c r="CE50" s="10"/>
      <c r="CF50" s="10"/>
      <c r="CG50" s="10"/>
      <c r="CH50" s="10"/>
      <c r="CI50" s="10"/>
      <c r="CJ50" s="10"/>
      <c r="CK50" s="10"/>
      <c r="CL50" s="10"/>
      <c r="CM50" s="10"/>
      <c r="CN50" s="10"/>
      <c r="CO50" s="10"/>
      <c r="CP50" s="10"/>
      <c r="CQ50" s="10"/>
      <c r="CR50" s="10"/>
      <c r="CS50" s="10"/>
      <c r="CT50" s="10"/>
      <c r="CU50" s="10"/>
      <c r="CV50" s="10"/>
      <c r="CW50" s="10"/>
      <c r="CX50" s="10"/>
      <c r="CY50" s="10"/>
      <c r="CZ50" s="10"/>
      <c r="DA50" s="10"/>
      <c r="DB50" s="10"/>
      <c r="DC50" s="10"/>
      <c r="DD50" s="10"/>
      <c r="DE50" s="10"/>
      <c r="DF50" s="10"/>
      <c r="DG50" s="10"/>
      <c r="DH50" s="10"/>
      <c r="DI50" s="10"/>
      <c r="DJ50" s="10"/>
      <c r="DK50" s="10"/>
      <c r="DL50" s="10"/>
    </row>
    <row r="51" spans="1:116" s="2" customFormat="1" ht="12.75">
      <c r="A51" s="10"/>
      <c r="B51" s="29" t="s">
        <v>60</v>
      </c>
      <c r="C51" s="51">
        <v>0</v>
      </c>
      <c r="D51" s="52" t="str">
        <f t="shared" si="3"/>
        <v>Not selected</v>
      </c>
      <c r="E51" s="53" t="str">
        <f t="shared" si="4"/>
        <v>Not selected</v>
      </c>
      <c r="F51" s="54" t="str">
        <f t="shared" si="5"/>
        <v>Not selected</v>
      </c>
      <c r="G51" s="13"/>
      <c r="H51" s="45"/>
      <c r="I51" s="45"/>
      <c r="J51" s="14"/>
      <c r="K51" s="55" t="str">
        <f t="shared" si="0"/>
        <v>Not selected</v>
      </c>
      <c r="L51" s="56" t="str">
        <f t="shared" si="1"/>
        <v>Not selected</v>
      </c>
      <c r="M51" s="54" t="str">
        <f t="shared" si="2"/>
        <v>Not selected</v>
      </c>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c r="AR51" s="10"/>
      <c r="AS51" s="10"/>
      <c r="AT51" s="10"/>
      <c r="AU51" s="10"/>
      <c r="AV51" s="10"/>
      <c r="AW51" s="10"/>
      <c r="AX51" s="10"/>
      <c r="AY51" s="10"/>
      <c r="AZ51" s="10"/>
      <c r="BA51" s="10"/>
      <c r="BB51" s="10"/>
      <c r="BC51" s="10"/>
      <c r="BD51" s="10"/>
      <c r="BE51" s="10"/>
      <c r="BF51" s="10"/>
      <c r="BG51" s="10"/>
      <c r="BH51" s="10"/>
      <c r="BI51" s="10"/>
      <c r="BJ51" s="10"/>
      <c r="BK51" s="10"/>
      <c r="BL51" s="10"/>
      <c r="BM51" s="10"/>
      <c r="BN51" s="10"/>
      <c r="BO51" s="10"/>
      <c r="BP51" s="10"/>
      <c r="BQ51" s="10"/>
      <c r="BR51" s="10"/>
      <c r="BS51" s="10"/>
      <c r="BT51" s="10"/>
      <c r="BU51" s="10"/>
      <c r="BV51" s="10"/>
      <c r="BW51" s="10"/>
      <c r="BX51" s="10"/>
      <c r="BY51" s="10"/>
      <c r="BZ51" s="10"/>
      <c r="CA51" s="10"/>
      <c r="CB51" s="10"/>
      <c r="CC51" s="10"/>
      <c r="CD51" s="10"/>
      <c r="CE51" s="10"/>
      <c r="CF51" s="10"/>
      <c r="CG51" s="10"/>
      <c r="CH51" s="10"/>
      <c r="CI51" s="10"/>
      <c r="CJ51" s="10"/>
      <c r="CK51" s="10"/>
      <c r="CL51" s="10"/>
      <c r="CM51" s="10"/>
      <c r="CN51" s="10"/>
      <c r="CO51" s="10"/>
      <c r="CP51" s="10"/>
      <c r="CQ51" s="10"/>
      <c r="CR51" s="10"/>
      <c r="CS51" s="10"/>
      <c r="CT51" s="10"/>
      <c r="CU51" s="10"/>
      <c r="CV51" s="10"/>
      <c r="CW51" s="10"/>
      <c r="CX51" s="10"/>
      <c r="CY51" s="10"/>
      <c r="CZ51" s="10"/>
      <c r="DA51" s="10"/>
      <c r="DB51" s="10"/>
      <c r="DC51" s="10"/>
      <c r="DD51" s="10"/>
      <c r="DE51" s="10"/>
      <c r="DF51" s="10"/>
      <c r="DG51" s="10"/>
      <c r="DH51" s="10"/>
      <c r="DI51" s="10"/>
      <c r="DJ51" s="10"/>
      <c r="DK51" s="10"/>
      <c r="DL51" s="10"/>
    </row>
    <row r="52" spans="1:116" ht="15.75" thickBot="1">
      <c r="B52" s="30" t="s">
        <v>60</v>
      </c>
      <c r="C52" s="57">
        <v>0</v>
      </c>
      <c r="D52" s="58" t="str">
        <f t="shared" si="3"/>
        <v>Not selected</v>
      </c>
      <c r="E52" s="59" t="str">
        <f t="shared" si="4"/>
        <v>Not selected</v>
      </c>
      <c r="F52" s="60" t="str">
        <f t="shared" si="5"/>
        <v>Not selected</v>
      </c>
      <c r="G52" s="15"/>
      <c r="H52" s="66"/>
      <c r="I52" s="66"/>
      <c r="J52" s="16"/>
      <c r="K52" s="62" t="str">
        <f t="shared" si="0"/>
        <v>Not selected</v>
      </c>
      <c r="L52" s="63" t="str">
        <f t="shared" si="1"/>
        <v>Not selected</v>
      </c>
      <c r="M52" s="60" t="str">
        <f t="shared" si="2"/>
        <v>Not selected</v>
      </c>
    </row>
    <row r="53" spans="1:116">
      <c r="B53" s="64"/>
      <c r="J53" s="45"/>
    </row>
    <row r="54" spans="1:116">
      <c r="B54" s="64"/>
      <c r="J54" s="45"/>
    </row>
    <row r="55" spans="1:116">
      <c r="B55" s="64"/>
      <c r="J55" s="45"/>
    </row>
    <row r="56" spans="1:116">
      <c r="B56" s="64"/>
      <c r="J56" s="45"/>
    </row>
    <row r="57" spans="1:116">
      <c r="B57" s="64"/>
      <c r="J57" s="45"/>
    </row>
    <row r="58" spans="1:116">
      <c r="B58" s="64"/>
      <c r="J58" s="45"/>
    </row>
    <row r="59" spans="1:116">
      <c r="B59" s="64"/>
      <c r="J59" s="45"/>
    </row>
    <row r="60" spans="1:116">
      <c r="B60" s="64"/>
      <c r="J60" s="45"/>
    </row>
    <row r="61" spans="1:116">
      <c r="B61" s="64"/>
      <c r="J61" s="45"/>
    </row>
    <row r="62" spans="1:116">
      <c r="B62" s="64"/>
      <c r="J62" s="45"/>
    </row>
    <row r="63" spans="1:116">
      <c r="J63" s="65"/>
    </row>
  </sheetData>
  <mergeCells count="18">
    <mergeCell ref="B2:I2"/>
    <mergeCell ref="J2:M2"/>
    <mergeCell ref="D3:E3"/>
    <mergeCell ref="H3:J3"/>
    <mergeCell ref="D4:E4"/>
    <mergeCell ref="H4:J4"/>
    <mergeCell ref="F3:G9"/>
    <mergeCell ref="D5:E5"/>
    <mergeCell ref="H5:J5"/>
    <mergeCell ref="D6:E6"/>
    <mergeCell ref="H6:J6"/>
    <mergeCell ref="D7:E7"/>
    <mergeCell ref="H7:J7"/>
    <mergeCell ref="K11:M11"/>
    <mergeCell ref="D8:E8"/>
    <mergeCell ref="H8:J8"/>
    <mergeCell ref="H9:J9"/>
    <mergeCell ref="D11:F11"/>
  </mergeCells>
  <conditionalFormatting sqref="D13:F52">
    <cfRule type="cellIs" dxfId="71" priority="7" operator="equal">
      <formula>0</formula>
    </cfRule>
    <cfRule type="cellIs" dxfId="70" priority="12" operator="lessThan">
      <formula>0</formula>
    </cfRule>
    <cfRule type="cellIs" dxfId="69" priority="13" operator="greaterThan">
      <formula>1</formula>
    </cfRule>
  </conditionalFormatting>
  <conditionalFormatting sqref="C13:C52">
    <cfRule type="cellIs" dxfId="68" priority="9" operator="equal">
      <formula>0</formula>
    </cfRule>
    <cfRule type="cellIs" dxfId="67" priority="10" operator="lessThan">
      <formula>0</formula>
    </cfRule>
    <cfRule type="cellIs" dxfId="66" priority="11" operator="greaterThan">
      <formula>1</formula>
    </cfRule>
  </conditionalFormatting>
  <conditionalFormatting sqref="C13:C60">
    <cfRule type="cellIs" dxfId="65" priority="8" operator="equal">
      <formula>1</formula>
    </cfRule>
  </conditionalFormatting>
  <conditionalFormatting sqref="K13:M52">
    <cfRule type="cellIs" dxfId="64" priority="4" operator="equal">
      <formula>0</formula>
    </cfRule>
    <cfRule type="cellIs" dxfId="63" priority="5" operator="lessThan">
      <formula>0</formula>
    </cfRule>
    <cfRule type="cellIs" dxfId="62" priority="6" operator="greaterThan">
      <formula>1</formula>
    </cfRule>
  </conditionalFormatting>
  <conditionalFormatting sqref="D9">
    <cfRule type="cellIs" dxfId="61" priority="1" operator="lessThan">
      <formula>1</formula>
    </cfRule>
    <cfRule type="cellIs" dxfId="60" priority="2" operator="equal">
      <formula>1</formula>
    </cfRule>
    <cfRule type="cellIs" dxfId="59" priority="3" operator="greaterThan">
      <formula>1</formula>
    </cfRule>
  </conditionalFormatting>
  <dataValidations count="2">
    <dataValidation type="decimal" allowBlank="1" showInputMessage="1" showErrorMessage="1" errorTitle="Delta" error="by definition delta value must be &gt;-1000" sqref="C52">
      <formula1>-999.999999999999</formula1>
      <formula2>1E+37</formula2>
    </dataValidation>
    <dataValidation type="decimal" allowBlank="1" showInputMessage="1" showErrorMessage="1" errorTitle="Delta" error="by definition delta value must be &gt;-1000" promptTitle="Type or paste value" sqref="C13:C51">
      <formula1>-999.999999999999</formula1>
      <formula2>1E+37</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14:formula1>
            <xm:f>Constants!$A$12:$A$16</xm:f>
          </x14:formula1>
          <xm:sqref>D3</xm:sqref>
        </x14:dataValidation>
        <x14:dataValidation type="list" allowBlank="1" showInputMessage="1" showErrorMessage="1">
          <x14:formula1>
            <xm:f>Tables!$C$12:$C$23</xm:f>
          </x14:formula1>
          <xm:sqref>D6:E6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DL63"/>
  <sheetViews>
    <sheetView zoomScaleNormal="100" workbookViewId="0">
      <selection activeCell="K10" sqref="K10"/>
    </sheetView>
  </sheetViews>
  <sheetFormatPr defaultRowHeight="15"/>
  <cols>
    <col min="1" max="1" width="2.5703125" style="46" customWidth="1"/>
    <col min="2" max="2" width="25.42578125" style="47" customWidth="1"/>
    <col min="3" max="3" width="28.85546875" style="46" customWidth="1"/>
    <col min="4" max="4" width="27.7109375" style="46" customWidth="1"/>
    <col min="5" max="5" width="31.85546875" style="46" customWidth="1"/>
    <col min="6" max="6" width="21.5703125" style="46" customWidth="1"/>
    <col min="7" max="7" width="1.42578125" style="46" customWidth="1"/>
    <col min="8" max="8" width="6.7109375" style="46" customWidth="1"/>
    <col min="9" max="9" width="16.140625" style="46" customWidth="1"/>
    <col min="10" max="10" width="18.85546875" style="46" customWidth="1"/>
    <col min="11" max="11" width="17" style="46" customWidth="1"/>
    <col min="12" max="12" width="16.7109375" style="46" customWidth="1"/>
    <col min="13" max="13" width="18.42578125" style="46" customWidth="1"/>
    <col min="14" max="116" width="16.7109375" style="46" customWidth="1"/>
    <col min="117" max="16384" width="9.140625" style="48"/>
  </cols>
  <sheetData>
    <row r="1" spans="1:116" ht="15.75" thickBot="1"/>
    <row r="2" spans="1:116" s="50" customFormat="1" ht="39.75" customHeight="1" thickBot="1">
      <c r="A2" s="49"/>
      <c r="B2" s="317" t="s">
        <v>74</v>
      </c>
      <c r="C2" s="319"/>
      <c r="D2" s="319"/>
      <c r="E2" s="319"/>
      <c r="F2" s="319"/>
      <c r="G2" s="319"/>
      <c r="H2" s="319"/>
      <c r="I2" s="319"/>
      <c r="J2" s="318" t="s">
        <v>75</v>
      </c>
      <c r="K2" s="318"/>
      <c r="L2" s="318"/>
      <c r="M2" s="352"/>
      <c r="N2" s="49"/>
      <c r="O2" s="49"/>
      <c r="P2" s="49"/>
      <c r="Q2" s="49"/>
      <c r="R2" s="49"/>
      <c r="S2" s="49"/>
      <c r="T2" s="49"/>
      <c r="U2" s="49"/>
      <c r="V2" s="49"/>
      <c r="W2" s="49"/>
      <c r="X2" s="49"/>
      <c r="Y2" s="49"/>
      <c r="Z2" s="49"/>
      <c r="AA2" s="49"/>
      <c r="AB2" s="49"/>
      <c r="AC2" s="49"/>
      <c r="AD2" s="49"/>
      <c r="AE2" s="49"/>
      <c r="AF2" s="49"/>
      <c r="AG2" s="49"/>
      <c r="AH2" s="49"/>
      <c r="AI2" s="49"/>
      <c r="AJ2" s="49"/>
      <c r="AK2" s="49"/>
      <c r="AL2" s="49"/>
      <c r="AM2" s="49"/>
      <c r="AN2" s="49"/>
      <c r="AO2" s="49"/>
      <c r="AP2" s="49"/>
      <c r="AQ2" s="49"/>
      <c r="AR2" s="49"/>
      <c r="AS2" s="49"/>
      <c r="AT2" s="49"/>
      <c r="AU2" s="49"/>
      <c r="AV2" s="49"/>
      <c r="AW2" s="49"/>
      <c r="AX2" s="49"/>
      <c r="AY2" s="49"/>
      <c r="AZ2" s="49"/>
      <c r="BA2" s="49"/>
      <c r="BB2" s="49"/>
      <c r="BC2" s="49"/>
      <c r="BD2" s="49"/>
      <c r="BE2" s="49"/>
      <c r="BF2" s="49"/>
      <c r="BG2" s="49"/>
      <c r="BH2" s="49"/>
      <c r="BI2" s="49"/>
      <c r="BJ2" s="49"/>
      <c r="BK2" s="49"/>
      <c r="BL2" s="49"/>
      <c r="BM2" s="49"/>
      <c r="BN2" s="49"/>
      <c r="BO2" s="49"/>
      <c r="BP2" s="49"/>
      <c r="BQ2" s="49"/>
      <c r="BR2" s="49"/>
      <c r="BS2" s="49"/>
      <c r="BT2" s="49"/>
      <c r="BU2" s="49"/>
      <c r="BV2" s="49"/>
      <c r="BW2" s="49"/>
      <c r="BX2" s="49"/>
      <c r="BY2" s="49"/>
      <c r="BZ2" s="49"/>
      <c r="CA2" s="49"/>
      <c r="CB2" s="49"/>
      <c r="CC2" s="49"/>
      <c r="CD2" s="49"/>
      <c r="CE2" s="49"/>
      <c r="CF2" s="49"/>
      <c r="CG2" s="49"/>
      <c r="CH2" s="49"/>
      <c r="CI2" s="49"/>
      <c r="CJ2" s="49"/>
      <c r="CK2" s="49"/>
      <c r="CL2" s="49"/>
      <c r="CM2" s="49"/>
      <c r="CN2" s="49"/>
      <c r="CO2" s="49"/>
      <c r="CP2" s="49"/>
      <c r="CQ2" s="49"/>
      <c r="CR2" s="49"/>
      <c r="CS2" s="49"/>
      <c r="CT2" s="49"/>
      <c r="CU2" s="49"/>
      <c r="CV2" s="49"/>
      <c r="CW2" s="49"/>
      <c r="CX2" s="49"/>
      <c r="CY2" s="49"/>
      <c r="CZ2" s="49"/>
      <c r="DA2" s="49"/>
      <c r="DB2" s="49"/>
      <c r="DC2" s="49"/>
      <c r="DD2" s="49"/>
      <c r="DE2" s="49"/>
      <c r="DF2" s="49"/>
      <c r="DG2" s="49"/>
      <c r="DH2" s="49"/>
      <c r="DI2" s="49"/>
      <c r="DJ2" s="49"/>
      <c r="DK2" s="49"/>
      <c r="DL2" s="49"/>
    </row>
    <row r="3" spans="1:116" s="2" customFormat="1" ht="32.1" customHeight="1" thickBot="1">
      <c r="A3" s="10"/>
      <c r="B3" s="26" t="s">
        <v>61</v>
      </c>
      <c r="C3" s="225" t="s">
        <v>1</v>
      </c>
      <c r="D3" s="340" t="s">
        <v>30</v>
      </c>
      <c r="E3" s="341"/>
      <c r="F3" s="327" t="s">
        <v>218</v>
      </c>
      <c r="G3" s="328"/>
      <c r="H3" s="346" t="s">
        <v>40</v>
      </c>
      <c r="I3" s="347"/>
      <c r="J3" s="347"/>
      <c r="K3" s="24" t="s">
        <v>52</v>
      </c>
      <c r="L3" s="24" t="s">
        <v>58</v>
      </c>
      <c r="M3" s="25" t="s">
        <v>53</v>
      </c>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row>
    <row r="4" spans="1:116" s="2" customFormat="1" ht="32.1" customHeight="1" thickBot="1">
      <c r="A4" s="10"/>
      <c r="B4" s="27" t="s">
        <v>130</v>
      </c>
      <c r="C4" s="226" t="s">
        <v>3</v>
      </c>
      <c r="D4" s="338" t="str">
        <f>IF(ISNUMBER(SEARCH("delta",D3)),Constants!B23,IF(ISNUMBER(SEARCH("ratio",D3)),Constants!B24,IF(ISNUMBER(SEARCH("%",D3)),Constants!B25,IF(ISNUMBER(SEARCH("ppm",D3)),Constants!B26,IF(ISNUMBER(SEARCH("select",D3)),Constants!B22)))))</f>
        <v>Select "Conversion from"</v>
      </c>
      <c r="E4" s="339"/>
      <c r="F4" s="329"/>
      <c r="G4" s="330"/>
      <c r="H4" s="348" t="s">
        <v>37</v>
      </c>
      <c r="I4" s="349"/>
      <c r="J4" s="350"/>
      <c r="K4" s="22" t="s">
        <v>76</v>
      </c>
      <c r="L4" s="5" t="s">
        <v>81</v>
      </c>
      <c r="M4" s="23">
        <v>0</v>
      </c>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row>
    <row r="5" spans="1:116" s="2" customFormat="1" ht="32.1" customHeight="1" thickBot="1">
      <c r="A5" s="10"/>
      <c r="B5" s="27" t="s">
        <v>130</v>
      </c>
      <c r="C5" s="227" t="s">
        <v>2</v>
      </c>
      <c r="D5" s="312" t="s">
        <v>81</v>
      </c>
      <c r="E5" s="313"/>
      <c r="F5" s="329"/>
      <c r="G5" s="330"/>
      <c r="H5" s="309" t="s">
        <v>38</v>
      </c>
      <c r="I5" s="310"/>
      <c r="J5" s="311"/>
      <c r="K5" s="3" t="s">
        <v>77</v>
      </c>
      <c r="L5" s="20" t="s">
        <v>34</v>
      </c>
      <c r="M5" s="35" t="s">
        <v>54</v>
      </c>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row>
    <row r="6" spans="1:116" s="2" customFormat="1" ht="32.1" customHeight="1" thickTop="1" thickBot="1">
      <c r="A6" s="10"/>
      <c r="B6" s="26" t="s">
        <v>61</v>
      </c>
      <c r="C6" s="228" t="s">
        <v>299</v>
      </c>
      <c r="D6" s="342" t="s">
        <v>256</v>
      </c>
      <c r="E6" s="343"/>
      <c r="F6" s="329"/>
      <c r="G6" s="330"/>
      <c r="H6" s="351" t="s">
        <v>195</v>
      </c>
      <c r="I6" s="310"/>
      <c r="J6" s="311"/>
      <c r="K6" s="19" t="s">
        <v>82</v>
      </c>
      <c r="L6" s="20" t="s">
        <v>31</v>
      </c>
      <c r="M6" s="36" t="s">
        <v>57</v>
      </c>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row>
    <row r="7" spans="1:116" s="2" customFormat="1" ht="32.1" customHeight="1" thickBot="1">
      <c r="A7" s="10"/>
      <c r="B7" s="27" t="s">
        <v>130</v>
      </c>
      <c r="C7" s="229" t="s">
        <v>300</v>
      </c>
      <c r="D7" s="344" t="str">
        <f>IF(ISNUMBER(SEARCH(Tables!C25,D6)),Tables!D25,IF(ISNUMBER(SEARCH(Tables!C26,D6)),Tables!D26,IF(ISNUMBER(SEARCH(Tables!C27,D6)),Tables!D27,IF(ISNUMBER(SEARCH(Tables!C28,D6)),Tables!D28,IF(ISNUMBER(SEARCH(Tables!C29,D6)),Tables!D29,IF(ISNUMBER(SEARCH(Tables!C30,D6)),Tables!D30,IF(ISNUMBER(SEARCH(Tables!C31,D6)),Tables!D31,IF(ISNUMBER(SEARCH(Tables!C32,D6)),Tables!D32,IF(ISNUMBER(SEARCH(Tables!C33,D6)),Tables!D33,IF(ISNUMBER(SEARCH("select",D6)),Tables!D2, IF(ISNUMBER(SEARCH("blank",D6)),Tables!D7)))))))))))</f>
        <v xml:space="preserve">Select "Absolute isotope ratio Rstd for delta zero point" </v>
      </c>
      <c r="E7" s="345"/>
      <c r="F7" s="329"/>
      <c r="G7" s="330"/>
      <c r="H7" s="309" t="s">
        <v>235</v>
      </c>
      <c r="I7" s="310"/>
      <c r="J7" s="311"/>
      <c r="K7" s="3" t="s">
        <v>78</v>
      </c>
      <c r="L7" s="20" t="s">
        <v>34</v>
      </c>
      <c r="M7" s="35" t="s">
        <v>54</v>
      </c>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10"/>
      <c r="BT7" s="10"/>
      <c r="BU7" s="10"/>
      <c r="BV7" s="10"/>
      <c r="BW7" s="10"/>
      <c r="BX7" s="10"/>
      <c r="BY7" s="10"/>
      <c r="BZ7" s="10"/>
      <c r="CA7" s="10"/>
      <c r="CB7" s="10"/>
      <c r="CC7" s="10"/>
      <c r="CD7" s="10"/>
      <c r="CE7" s="10"/>
      <c r="CF7" s="10"/>
      <c r="CG7" s="10"/>
      <c r="CH7" s="10"/>
      <c r="CI7" s="10"/>
      <c r="CJ7" s="10"/>
      <c r="CK7" s="10"/>
      <c r="CL7" s="10"/>
      <c r="CM7" s="10"/>
      <c r="CN7" s="10"/>
      <c r="CO7" s="10"/>
      <c r="CP7" s="10"/>
      <c r="CQ7" s="10"/>
      <c r="CR7" s="10"/>
      <c r="CS7" s="10"/>
      <c r="CT7" s="10"/>
      <c r="CU7" s="10"/>
      <c r="CV7" s="10"/>
      <c r="CW7" s="10"/>
      <c r="CX7" s="10"/>
      <c r="CY7" s="10"/>
      <c r="CZ7" s="10"/>
      <c r="DA7" s="10"/>
      <c r="DB7" s="10"/>
      <c r="DC7" s="10"/>
      <c r="DD7" s="10"/>
      <c r="DE7" s="10"/>
      <c r="DF7" s="10"/>
      <c r="DG7" s="10"/>
      <c r="DH7" s="10"/>
      <c r="DI7" s="10"/>
      <c r="DJ7" s="10"/>
      <c r="DK7" s="10"/>
      <c r="DL7" s="10"/>
    </row>
    <row r="8" spans="1:116" s="2" customFormat="1" ht="32.1" customHeight="1" thickBot="1">
      <c r="A8" s="10"/>
      <c r="B8" s="27" t="s">
        <v>130</v>
      </c>
      <c r="C8" s="230" t="s">
        <v>301</v>
      </c>
      <c r="D8" s="336" t="str">
        <f>IF(ISNUMBER(SEARCH(Tables!C25,D6)),Tables!G25,IF(ISNUMBER(SEARCH(Tables!C26,D6)),Tables!G26,IF(ISNUMBER(SEARCH(Tables!C27,D6)),Tables!G27,IF(ISNUMBER(SEARCH(Tables!C28,D6)),Tables!G28,IF(ISNUMBER(SEARCH(Tables!C29,D6)),Tables!G29,IF(ISNUMBER(SEARCH(Tables!C30,D6)),Tables!G30,IF(ISNUMBER(SEARCH(Tables!C31,D6)),Tables!G31,IF(ISNUMBER(SEARCH(Tables!C32,D6)),Tables!G32,IF(ISNUMBER(SEARCH(Tables!C33,D6)),Tables!G33,IF(ISNUMBER(SEARCH("select",D6)),Tables!D2, IF(ISNUMBER(SEARCH("blank",D6)),Tables!D7)))))))))))</f>
        <v xml:space="preserve">Select "Absolute isotope ratio Rstd for delta zero point" </v>
      </c>
      <c r="E8" s="337"/>
      <c r="F8" s="329"/>
      <c r="G8" s="330"/>
      <c r="H8" s="309" t="s">
        <v>196</v>
      </c>
      <c r="I8" s="310"/>
      <c r="J8" s="311"/>
      <c r="K8" s="20" t="s">
        <v>322</v>
      </c>
      <c r="L8" s="20" t="s">
        <v>32</v>
      </c>
      <c r="M8" s="17" t="s">
        <v>55</v>
      </c>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c r="BB8" s="10"/>
      <c r="BC8" s="10"/>
      <c r="BD8" s="10"/>
      <c r="BE8" s="10"/>
      <c r="BF8" s="10"/>
      <c r="BG8" s="10"/>
      <c r="BH8" s="10"/>
      <c r="BI8" s="10"/>
      <c r="BJ8" s="10"/>
      <c r="BK8" s="10"/>
      <c r="BL8" s="10"/>
      <c r="BM8" s="10"/>
      <c r="BN8" s="10"/>
      <c r="BO8" s="10"/>
      <c r="BP8" s="10"/>
      <c r="BQ8" s="10"/>
      <c r="BR8" s="10"/>
      <c r="BS8" s="10"/>
      <c r="BT8" s="10"/>
      <c r="BU8" s="10"/>
      <c r="BV8" s="10"/>
      <c r="BW8" s="10"/>
      <c r="BX8" s="10"/>
      <c r="BY8" s="10"/>
      <c r="BZ8" s="10"/>
      <c r="CA8" s="10"/>
      <c r="CB8" s="10"/>
      <c r="CC8" s="10"/>
      <c r="CD8" s="10"/>
      <c r="CE8" s="10"/>
      <c r="CF8" s="10"/>
      <c r="CG8" s="10"/>
      <c r="CH8" s="10"/>
      <c r="CI8" s="10"/>
      <c r="CJ8" s="10"/>
      <c r="CK8" s="10"/>
      <c r="CL8" s="10"/>
      <c r="CM8" s="10"/>
      <c r="CN8" s="10"/>
      <c r="CO8" s="10"/>
      <c r="CP8" s="10"/>
      <c r="CQ8" s="10"/>
      <c r="CR8" s="10"/>
      <c r="CS8" s="10"/>
      <c r="CT8" s="10"/>
      <c r="CU8" s="10"/>
      <c r="CV8" s="10"/>
      <c r="CW8" s="10"/>
      <c r="CX8" s="10"/>
      <c r="CY8" s="10"/>
      <c r="CZ8" s="10"/>
      <c r="DA8" s="10"/>
      <c r="DB8" s="10"/>
      <c r="DC8" s="10"/>
      <c r="DD8" s="10"/>
      <c r="DE8" s="10"/>
      <c r="DF8" s="10"/>
      <c r="DG8" s="10"/>
      <c r="DH8" s="10"/>
      <c r="DI8" s="10"/>
      <c r="DJ8" s="10"/>
      <c r="DK8" s="10"/>
      <c r="DL8" s="10"/>
    </row>
    <row r="9" spans="1:116" s="2" customFormat="1" ht="32.1" customHeight="1" thickBot="1">
      <c r="A9" s="10"/>
      <c r="B9" s="28" t="s">
        <v>131</v>
      </c>
      <c r="C9" s="1" t="str">
        <f>CONCATENATE("uncertainty ",D3)</f>
        <v>uncertainty Select</v>
      </c>
      <c r="D9" s="206">
        <v>0</v>
      </c>
      <c r="E9" s="207"/>
      <c r="F9" s="331"/>
      <c r="G9" s="332"/>
      <c r="H9" s="323" t="s">
        <v>197</v>
      </c>
      <c r="I9" s="324"/>
      <c r="J9" s="325"/>
      <c r="K9" s="21" t="s">
        <v>322</v>
      </c>
      <c r="L9" s="21" t="s">
        <v>33</v>
      </c>
      <c r="M9" s="18" t="s">
        <v>56</v>
      </c>
      <c r="N9" s="10"/>
      <c r="O9" s="10"/>
      <c r="P9" s="10"/>
      <c r="Q9" s="10"/>
      <c r="R9" s="10"/>
      <c r="S9" s="10"/>
      <c r="T9" s="10"/>
      <c r="U9" s="10"/>
      <c r="V9" s="10"/>
      <c r="W9" s="10"/>
      <c r="X9" s="10"/>
      <c r="Y9" s="10"/>
      <c r="Z9" s="10"/>
      <c r="AA9" s="10"/>
      <c r="AB9" s="10"/>
      <c r="AC9" s="10"/>
      <c r="AD9" s="10"/>
      <c r="AE9" s="10"/>
      <c r="AF9" s="10"/>
      <c r="AG9" s="10"/>
      <c r="AH9" s="10"/>
      <c r="AI9" s="10"/>
      <c r="AJ9" s="10"/>
      <c r="AK9" s="10"/>
      <c r="AL9" s="10"/>
      <c r="AM9" s="10"/>
      <c r="AN9" s="10"/>
      <c r="AO9" s="10"/>
      <c r="AP9" s="10"/>
      <c r="AQ9" s="10"/>
      <c r="AR9" s="10"/>
      <c r="AS9" s="10"/>
      <c r="AT9" s="10"/>
      <c r="AU9" s="10"/>
      <c r="AV9" s="10"/>
      <c r="AW9" s="10"/>
      <c r="AX9" s="10"/>
      <c r="AY9" s="10"/>
      <c r="AZ9" s="10"/>
      <c r="BA9" s="10"/>
      <c r="BB9" s="10"/>
      <c r="BC9" s="10"/>
      <c r="BD9" s="10"/>
      <c r="BE9" s="10"/>
      <c r="BF9" s="10"/>
      <c r="BG9" s="10"/>
      <c r="BH9" s="10"/>
      <c r="BI9" s="10"/>
      <c r="BJ9" s="10"/>
      <c r="BK9" s="10"/>
      <c r="BL9" s="10"/>
      <c r="BM9" s="10"/>
      <c r="BN9" s="10"/>
      <c r="BO9" s="10"/>
      <c r="BP9" s="10"/>
      <c r="BQ9" s="10"/>
      <c r="BR9" s="10"/>
      <c r="BS9" s="10"/>
      <c r="BT9" s="10"/>
      <c r="BU9" s="10"/>
      <c r="BV9" s="10"/>
      <c r="BW9" s="10"/>
      <c r="BX9" s="10"/>
      <c r="BY9" s="10"/>
      <c r="BZ9" s="10"/>
      <c r="CA9" s="10"/>
      <c r="CB9" s="10"/>
      <c r="CC9" s="10"/>
      <c r="CD9" s="10"/>
      <c r="CE9" s="10"/>
      <c r="CF9" s="10"/>
      <c r="CG9" s="10"/>
      <c r="CH9" s="10"/>
      <c r="CI9" s="10"/>
      <c r="CJ9" s="10"/>
      <c r="CK9" s="10"/>
      <c r="CL9" s="10"/>
      <c r="CM9" s="10"/>
      <c r="CN9" s="10"/>
      <c r="CO9" s="10"/>
      <c r="CP9" s="10"/>
      <c r="CQ9" s="10"/>
      <c r="CR9" s="10"/>
      <c r="CS9" s="10"/>
      <c r="CT9" s="10"/>
      <c r="CU9" s="10"/>
      <c r="CV9" s="10"/>
      <c r="CW9" s="10"/>
      <c r="CX9" s="10"/>
      <c r="CY9" s="10"/>
      <c r="CZ9" s="10"/>
      <c r="DA9" s="10"/>
      <c r="DB9" s="10"/>
      <c r="DC9" s="10"/>
      <c r="DD9" s="10"/>
      <c r="DE9" s="10"/>
      <c r="DF9" s="10"/>
      <c r="DG9" s="10"/>
      <c r="DH9" s="10"/>
      <c r="DI9" s="10"/>
      <c r="DJ9" s="10"/>
      <c r="DK9" s="10"/>
      <c r="DL9" s="10"/>
    </row>
    <row r="10" spans="1:116" ht="29.25" customHeight="1" thickBot="1">
      <c r="B10" s="64"/>
    </row>
    <row r="11" spans="1:116" s="2" customFormat="1" ht="15" customHeight="1">
      <c r="A11" s="10"/>
      <c r="B11" s="33" t="s">
        <v>119</v>
      </c>
      <c r="C11" s="8" t="s">
        <v>21</v>
      </c>
      <c r="D11" s="333" t="s">
        <v>39</v>
      </c>
      <c r="E11" s="334"/>
      <c r="F11" s="335"/>
      <c r="G11" s="11"/>
      <c r="H11" s="12"/>
      <c r="I11" s="12"/>
      <c r="J11" s="42"/>
      <c r="K11" s="320" t="s">
        <v>232</v>
      </c>
      <c r="L11" s="321"/>
      <c r="M11" s="322"/>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c r="AW11" s="10"/>
      <c r="AX11" s="10"/>
      <c r="AY11" s="10"/>
      <c r="AZ11" s="10"/>
      <c r="BA11" s="10"/>
      <c r="BB11" s="10"/>
      <c r="BC11" s="10"/>
      <c r="BD11" s="10"/>
      <c r="BE11" s="10"/>
      <c r="BF11" s="10"/>
      <c r="BG11" s="10"/>
      <c r="BH11" s="10"/>
      <c r="BI11" s="10"/>
      <c r="BJ11" s="10"/>
      <c r="BK11" s="10"/>
      <c r="BL11" s="10"/>
      <c r="BM11" s="10"/>
      <c r="BN11" s="10"/>
      <c r="BO11" s="10"/>
      <c r="BP11" s="10"/>
      <c r="BQ11" s="10"/>
      <c r="BR11" s="10"/>
      <c r="BS11" s="10"/>
      <c r="BT11" s="10"/>
      <c r="BU11" s="10"/>
      <c r="BV11" s="10"/>
      <c r="BW11" s="10"/>
      <c r="BX11" s="10"/>
      <c r="BY11" s="10"/>
      <c r="BZ11" s="10"/>
      <c r="CA11" s="10"/>
      <c r="CB11" s="10"/>
      <c r="CC11" s="10"/>
      <c r="CD11" s="10"/>
      <c r="CE11" s="10"/>
      <c r="CF11" s="10"/>
      <c r="CG11" s="10"/>
      <c r="CH11" s="10"/>
      <c r="CI11" s="10"/>
      <c r="CJ11" s="10"/>
      <c r="CK11" s="10"/>
      <c r="CL11" s="10"/>
      <c r="CM11" s="10"/>
      <c r="CN11" s="10"/>
      <c r="CO11" s="10"/>
      <c r="CP11" s="10"/>
      <c r="CQ11" s="10"/>
      <c r="CR11" s="10"/>
      <c r="CS11" s="10"/>
      <c r="CT11" s="10"/>
      <c r="CU11" s="10"/>
      <c r="CV11" s="10"/>
      <c r="CW11" s="10"/>
      <c r="CX11" s="10"/>
      <c r="CY11" s="10"/>
      <c r="CZ11" s="10"/>
      <c r="DA11" s="10"/>
      <c r="DB11" s="10"/>
      <c r="DC11" s="10"/>
      <c r="DD11" s="10"/>
      <c r="DE11" s="10"/>
      <c r="DF11" s="10"/>
      <c r="DG11" s="10"/>
      <c r="DH11" s="10"/>
      <c r="DI11" s="10"/>
      <c r="DJ11" s="10"/>
      <c r="DK11" s="10"/>
      <c r="DL11" s="10"/>
    </row>
    <row r="12" spans="1:116" s="2" customFormat="1" ht="15.75" customHeight="1">
      <c r="A12" s="10"/>
      <c r="B12" s="34" t="s">
        <v>132</v>
      </c>
      <c r="C12" s="9" t="str">
        <f>D3</f>
        <v>Select</v>
      </c>
      <c r="D12" s="43" t="str">
        <f>IF(ISNUMBER(SEARCH("delta",C12)),"Ratio (15N/14N)",IF(ISNUMBER(SEARCH("ratio",C12)),"Delta (15N/14N) [‰]",IF(ISNUMBER(SEARCH("fraction",C12)),"Delta (15N/14N) [‰]","Not selected")))</f>
        <v>Not selected</v>
      </c>
      <c r="E12" s="44" t="str">
        <f>IF(ISNUMBER(SEARCH("delta",C12)),"Fraction (15N) [%]",IF(ISNUMBER(SEARCH("Ratio",C12)),"Fraction (15N) [%]",IF(ISNUMBER(SEARCH("fraction (15N) [%]",C12)),"Ratio (15N/14N)",IF(ISNUMBER(SEARCH("fraction (15N) [ppm]",C12)),"Ratio (15N/14N)", "Not selected"))))</f>
        <v>Not selected</v>
      </c>
      <c r="F12" s="7" t="str">
        <f>IF(ISNUMBER(SEARCH("delta",C12)),"Fraction (15N) [ppm]",IF(ISNUMBER(SEARCH("ratio",C12)),"Fraction (15N) [ppm]",IF(ISNUMBER(SEARCH("fraction (15N) [%]",C12)),"Fraction (15N) [ppm]",IF(ISNUMBER(SEARCH("fraction (15N) [ppm]",C12)),"Fraction (15N) [%]", "Not selected" ))))</f>
        <v>Not selected</v>
      </c>
      <c r="G12" s="13"/>
      <c r="H12" s="45"/>
      <c r="I12" s="45"/>
      <c r="J12" s="14"/>
      <c r="K12" s="43" t="str">
        <f>D12</f>
        <v>Not selected</v>
      </c>
      <c r="L12" s="44" t="str">
        <f>E12</f>
        <v>Not selected</v>
      </c>
      <c r="M12" s="7" t="str">
        <f>F12</f>
        <v>Not selected</v>
      </c>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c r="AS12" s="10"/>
      <c r="AT12" s="10"/>
      <c r="AU12" s="10"/>
      <c r="AV12" s="10"/>
      <c r="AW12" s="10"/>
      <c r="AX12" s="10"/>
      <c r="AY12" s="10"/>
      <c r="AZ12" s="10"/>
      <c r="BA12" s="10"/>
      <c r="BB12" s="10"/>
      <c r="BC12" s="10"/>
      <c r="BD12" s="10"/>
      <c r="BE12" s="10"/>
      <c r="BF12" s="10"/>
      <c r="BG12" s="10"/>
      <c r="BH12" s="10"/>
      <c r="BI12" s="10"/>
      <c r="BJ12" s="10"/>
      <c r="BK12" s="10"/>
      <c r="BL12" s="10"/>
      <c r="BM12" s="10"/>
      <c r="BN12" s="10"/>
      <c r="BO12" s="10"/>
      <c r="BP12" s="10"/>
      <c r="BQ12" s="10"/>
      <c r="BR12" s="10"/>
      <c r="BS12" s="10"/>
      <c r="BT12" s="10"/>
      <c r="BU12" s="10"/>
      <c r="BV12" s="10"/>
      <c r="BW12" s="10"/>
      <c r="BX12" s="10"/>
      <c r="BY12" s="10"/>
      <c r="BZ12" s="10"/>
      <c r="CA12" s="10"/>
      <c r="CB12" s="10"/>
      <c r="CC12" s="10"/>
      <c r="CD12" s="10"/>
      <c r="CE12" s="10"/>
      <c r="CF12" s="10"/>
      <c r="CG12" s="10"/>
      <c r="CH12" s="10"/>
      <c r="CI12" s="10"/>
      <c r="CJ12" s="10"/>
      <c r="CK12" s="10"/>
      <c r="CL12" s="10"/>
      <c r="CM12" s="10"/>
      <c r="CN12" s="10"/>
      <c r="CO12" s="10"/>
      <c r="CP12" s="10"/>
      <c r="CQ12" s="10"/>
      <c r="CR12" s="10"/>
      <c r="CS12" s="10"/>
      <c r="CT12" s="10"/>
      <c r="CU12" s="10"/>
      <c r="CV12" s="10"/>
      <c r="CW12" s="10"/>
      <c r="CX12" s="10"/>
      <c r="CY12" s="10"/>
      <c r="CZ12" s="10"/>
      <c r="DA12" s="10"/>
      <c r="DB12" s="10"/>
      <c r="DC12" s="10"/>
      <c r="DD12" s="10"/>
      <c r="DE12" s="10"/>
      <c r="DF12" s="10"/>
      <c r="DG12" s="10"/>
      <c r="DH12" s="10"/>
      <c r="DI12" s="10"/>
      <c r="DJ12" s="10"/>
      <c r="DK12" s="10"/>
      <c r="DL12" s="10"/>
    </row>
    <row r="13" spans="1:116" s="2" customFormat="1" ht="12.75">
      <c r="A13" s="10"/>
      <c r="B13" s="29" t="s">
        <v>62</v>
      </c>
      <c r="C13" s="51">
        <v>0</v>
      </c>
      <c r="D13" s="52" t="str">
        <f t="shared" ref="D13:D52" si="0">IF(ISNUMBER(SEARCH("delta",$C$12)),((C13/1000)+1)*$D$6,IF(ISNUMBER(SEARCH("ratio",$C$12)),(((C13/$D$6)-1)*1000),IF(ISNUMBER(SEARCH("%",$C$12)),((((C13/(100-C13))/$D$6)-1)*1000),IF(ISNUMBER(SEARCH("ppm",$C$12)),((((((C13/10000)/(100-(C13/10000))/$D$6)-1)*1000))),"Not selected"))))</f>
        <v>Not selected</v>
      </c>
      <c r="E13" s="53" t="str">
        <f>IF(ISNUMBER(SEARCH("delta",$C$12)),((((C13/1000)+1)*$D$6)/(1+(((C13/1000)+1)*$D$6)))*100,IF(ISNUMBER(SEARCH("ratio",$C$12)),((C13/(1+C13))*100),IF(ISNUMBER(SEARCH("%",$C$12)),(C13/(100-C13)),IF(ISNUMBER(SEARCH("ppm",$C$12)),((C13/10000)/(100-(C13/10000))),"Not selected"))))</f>
        <v>Not selected</v>
      </c>
      <c r="F13" s="54" t="str">
        <f>IF(ISNUMBER(SEARCH("delta",$C$12)),((((C13/1000)+1)*$D$6)/(1+(((C13/1000)+1)*$D$6)))*1000000,IF(ISNUMBER(SEARCH("ratio",$C$12)),(C13/(1+C13))*1000000,IF(ISNUMBER(SEARCH("%",$C$12)),C13*10000,IF(ISNUMBER(SEARCH("ppm",$C$12)),C13/10000,"Not selected"))))</f>
        <v>Not selected</v>
      </c>
      <c r="G13" s="13"/>
      <c r="H13" s="45"/>
      <c r="I13" s="45"/>
      <c r="J13" s="14"/>
      <c r="K13" s="55" t="str">
        <f t="shared" ref="K13:K52" si="1">IF(ISNUMBER(SEARCH("delta",$C$12)),SQRT((((((C13/1000)+1)*($D$6+$D$7))-D13)^2)+((((((C13+$D$9)/1000)+1)*$D$6)-D13)^2)),IF(ISNUMBER(SEARCH("ratio",$C$12)),SQRT(((((((C13/($D$6+$D$7))-1)*1000))-D13)^2)+(((((((C13+$D$9)/$D$6)-1)*1000))-D13)^2)),IF(ISNUMBER(SEARCH("%",$C$12)),SQRT((((((((C13/(100-C13))/($D$6+$D$7))-1)*1000))-D13)^2)+((((((((C13+$D$9)/(100-(C13+$D$9)))/$D$6)-1)*1000))-D13)^2)),IF(ISNUMBER(SEARCH("ppm",$C$12)),SQRT((((((((C13/10000)/(100-(C13/10000)))/($D$6+$D$7))-1)*1000)-D13)^2)+(((((((((C13+$D$9)/10000)/(100-((C13+$D$9)/10000)))/$D$6)-1)*1000))-D13)^2)),"Not selected"))))</f>
        <v>Not selected</v>
      </c>
      <c r="L13" s="56" t="str">
        <f t="shared" ref="L13:L52" si="2">IF(ISNUMBER(SEARCH("delta",$C$12)),SQRT((((((((C13/1000)+1)*($D$6+$D$7))/(1+(((C13/1000)+1)*($D$6+$D$7))))*100)-E13)^2)+((((((((C13+$D$9)/1000)+1)*$D$6)/(1+((((C13+$D$9)/1000)+1)*$D$6)))*100)-E13)^2)),IF(ISNUMBER(SEARCH("ratio",$C$12)),SQRT((((((C13/(1+C13))*100))-E13)^2)+((((((C13+$D$9)/(1+(C13+$D$9)))*100))-E13)^2)),IF(ISNUMBER(SEARCH("%",$C$12)),SQRT(((((C13/(100-C13)))-E13)^2)+(((((C13+$D$9)/(100-(C13+$D$9))))-E13)^2)),
IF(ISNUMBER(SEARCH("ppm",$C$12)),SQRT((((((C13/10000)/(100-(C13/10000))))-E13)^2)+((((((C13+$D$9)/10000)/(100-((C13+$D$9)/10000))))-E13)^2)),"Not selected"))))</f>
        <v>Not selected</v>
      </c>
      <c r="M13" s="54" t="str">
        <f t="shared" ref="M13:M52" si="3">IF(ISNUMBER(SEARCH("delta",$C$12)),SQRT((((((((C13/1000)+1)*($D$6+$D$7))/(1+(((C13/1000)+1)*($D$6+$D$7))))*1000000)-F13)^2)+((((((((C13+$D$9)/1000)+1)*$D$6)/(1+((((C13+$D$9)/1000)+1)*$D$6)))*1000000)-F13)^2)),IF(ISNUMBER(SEARCH("ratio",$C$12)),SQRT(((((C13/(1+C13))*1000000)-F13)^2)+(((((C13+$D$9)/(1+(C13+$D$9)))*1000000)-F13)^2)),IF(ISNUMBER(SEARCH("%",$C$12)),SQRT((((C13*10000)-F13)^2)+((((C13+$D$9)*10000)-F13)^2)),IF(ISNUMBER(SEARCH("ppm",$C$12)),SQRT((((C13/10000)-F13)^2)+((((C13+$D$9)/10000)-F13)^2)),"Not selected"))))</f>
        <v>Not selected</v>
      </c>
      <c r="N13" s="10"/>
      <c r="O13" s="10"/>
      <c r="P13" s="10"/>
      <c r="Q13" s="10"/>
      <c r="R13" s="10"/>
      <c r="S13" s="10"/>
      <c r="T13" s="10"/>
      <c r="U13" s="10"/>
      <c r="V13" s="10"/>
      <c r="W13" s="10"/>
      <c r="X13" s="10"/>
      <c r="Y13" s="10"/>
      <c r="Z13" s="10"/>
      <c r="AA13" s="10"/>
      <c r="AB13" s="10"/>
      <c r="AC13" s="10"/>
      <c r="AD13" s="10"/>
      <c r="AE13" s="10"/>
      <c r="AF13" s="10"/>
      <c r="AG13" s="10"/>
      <c r="AH13" s="10"/>
      <c r="AI13" s="10"/>
      <c r="AJ13" s="10"/>
      <c r="AK13" s="10"/>
      <c r="AL13" s="10"/>
      <c r="AM13" s="10"/>
      <c r="AN13" s="10"/>
      <c r="AO13" s="10"/>
      <c r="AP13" s="10"/>
      <c r="AQ13" s="10"/>
      <c r="AR13" s="10"/>
      <c r="AS13" s="10"/>
      <c r="AT13" s="10"/>
      <c r="AU13" s="10"/>
      <c r="AV13" s="10"/>
      <c r="AW13" s="10"/>
      <c r="AX13" s="10"/>
      <c r="AY13" s="10"/>
      <c r="AZ13" s="10"/>
      <c r="BA13" s="10"/>
      <c r="BB13" s="10"/>
      <c r="BC13" s="10"/>
      <c r="BD13" s="10"/>
      <c r="BE13" s="10"/>
      <c r="BF13" s="10"/>
      <c r="BG13" s="10"/>
      <c r="BH13" s="10"/>
      <c r="BI13" s="10"/>
      <c r="BJ13" s="10"/>
      <c r="BK13" s="10"/>
      <c r="BL13" s="10"/>
      <c r="BM13" s="10"/>
      <c r="BN13" s="10"/>
      <c r="BO13" s="10"/>
      <c r="BP13" s="10"/>
      <c r="BQ13" s="10"/>
      <c r="BR13" s="10"/>
      <c r="BS13" s="10"/>
      <c r="BT13" s="10"/>
      <c r="BU13" s="10"/>
      <c r="BV13" s="10"/>
      <c r="BW13" s="10"/>
      <c r="BX13" s="10"/>
      <c r="BY13" s="10"/>
      <c r="BZ13" s="10"/>
      <c r="CA13" s="10"/>
      <c r="CB13" s="10"/>
      <c r="CC13" s="10"/>
      <c r="CD13" s="10"/>
      <c r="CE13" s="10"/>
      <c r="CF13" s="10"/>
      <c r="CG13" s="10"/>
      <c r="CH13" s="10"/>
      <c r="CI13" s="10"/>
      <c r="CJ13" s="10"/>
      <c r="CK13" s="10"/>
      <c r="CL13" s="10"/>
      <c r="CM13" s="10"/>
      <c r="CN13" s="10"/>
      <c r="CO13" s="10"/>
      <c r="CP13" s="10"/>
      <c r="CQ13" s="10"/>
      <c r="CR13" s="10"/>
      <c r="CS13" s="10"/>
      <c r="CT13" s="10"/>
      <c r="CU13" s="10"/>
      <c r="CV13" s="10"/>
      <c r="CW13" s="10"/>
      <c r="CX13" s="10"/>
      <c r="CY13" s="10"/>
      <c r="CZ13" s="10"/>
      <c r="DA13" s="10"/>
      <c r="DB13" s="10"/>
      <c r="DC13" s="10"/>
      <c r="DD13" s="10"/>
      <c r="DE13" s="10"/>
      <c r="DF13" s="10"/>
      <c r="DG13" s="10"/>
      <c r="DH13" s="10"/>
      <c r="DI13" s="10"/>
      <c r="DJ13" s="10"/>
      <c r="DK13" s="10"/>
      <c r="DL13" s="10"/>
    </row>
    <row r="14" spans="1:116" s="2" customFormat="1" ht="12.75">
      <c r="A14" s="10"/>
      <c r="B14" s="29" t="s">
        <v>60</v>
      </c>
      <c r="C14" s="51">
        <v>0</v>
      </c>
      <c r="D14" s="52" t="str">
        <f t="shared" si="0"/>
        <v>Not selected</v>
      </c>
      <c r="E14" s="53" t="str">
        <f t="shared" ref="E14:E52" si="4">IF(ISNUMBER(SEARCH("delta",$C$12)),((((C14/1000)+1)*$D$6)/(1+(((C14/1000)+1)*$D$6)))*100,IF(ISNUMBER(SEARCH("ratio",$C$12)),((C14/(1+C14))*100),IF(ISNUMBER(SEARCH("%",$C$12)),(C14/(100-C14)),IF(ISNUMBER(SEARCH("ppm",$C$12)),((C14/10000)/(100-(C14/10000))),"Not selected"))))</f>
        <v>Not selected</v>
      </c>
      <c r="F14" s="54" t="str">
        <f t="shared" ref="F14:F52" si="5">IF(ISNUMBER(SEARCH("delta",$C$12)),((((C14/1000)+1)*$D$6)/(1+(((C14/1000)+1)*$D$6)))*1000000,IF(ISNUMBER(SEARCH("ratio",$C$12)),(C14/(1+C14))*1000000,IF(ISNUMBER(SEARCH("%",$C$12)),C14*10000,IF(ISNUMBER(SEARCH("ppm",$C$12)),C14/10000,"Not selected"))))</f>
        <v>Not selected</v>
      </c>
      <c r="G14" s="13"/>
      <c r="H14" s="45"/>
      <c r="I14" s="45"/>
      <c r="J14" s="14"/>
      <c r="K14" s="55" t="str">
        <f t="shared" si="1"/>
        <v>Not selected</v>
      </c>
      <c r="L14" s="56" t="str">
        <f t="shared" si="2"/>
        <v>Not selected</v>
      </c>
      <c r="M14" s="54" t="str">
        <f t="shared" si="3"/>
        <v>Not selected</v>
      </c>
      <c r="N14" s="10"/>
      <c r="O14" s="10"/>
      <c r="P14" s="10"/>
      <c r="Q14" s="10"/>
      <c r="R14" s="10"/>
      <c r="S14" s="10"/>
      <c r="T14" s="10"/>
      <c r="U14" s="10"/>
      <c r="V14" s="10"/>
      <c r="W14" s="10"/>
      <c r="X14" s="10"/>
      <c r="Y14" s="10"/>
      <c r="Z14" s="10"/>
      <c r="AA14" s="10"/>
      <c r="AB14" s="10"/>
      <c r="AC14" s="10"/>
      <c r="AD14" s="10"/>
      <c r="AE14" s="10"/>
      <c r="AF14" s="10"/>
      <c r="AG14" s="10"/>
      <c r="AH14" s="10"/>
      <c r="AI14" s="10"/>
      <c r="AJ14" s="10"/>
      <c r="AK14" s="10"/>
      <c r="AL14" s="10"/>
      <c r="AM14" s="10"/>
      <c r="AN14" s="10"/>
      <c r="AO14" s="10"/>
      <c r="AP14" s="10"/>
      <c r="AQ14" s="10"/>
      <c r="AR14" s="10"/>
      <c r="AS14" s="10"/>
      <c r="AT14" s="10"/>
      <c r="AU14" s="10"/>
      <c r="AV14" s="10"/>
      <c r="AW14" s="10"/>
      <c r="AX14" s="10"/>
      <c r="AY14" s="10"/>
      <c r="AZ14" s="10"/>
      <c r="BA14" s="10"/>
      <c r="BB14" s="10"/>
      <c r="BC14" s="10"/>
      <c r="BD14" s="10"/>
      <c r="BE14" s="10"/>
      <c r="BF14" s="10"/>
      <c r="BG14" s="10"/>
      <c r="BH14" s="10"/>
      <c r="BI14" s="10"/>
      <c r="BJ14" s="10"/>
      <c r="BK14" s="10"/>
      <c r="BL14" s="10"/>
      <c r="BM14" s="10"/>
      <c r="BN14" s="10"/>
      <c r="BO14" s="10"/>
      <c r="BP14" s="10"/>
      <c r="BQ14" s="10"/>
      <c r="BR14" s="10"/>
      <c r="BS14" s="10"/>
      <c r="BT14" s="10"/>
      <c r="BU14" s="10"/>
      <c r="BV14" s="10"/>
      <c r="BW14" s="10"/>
      <c r="BX14" s="10"/>
      <c r="BY14" s="10"/>
      <c r="BZ14" s="10"/>
      <c r="CA14" s="10"/>
      <c r="CB14" s="10"/>
      <c r="CC14" s="10"/>
      <c r="CD14" s="10"/>
      <c r="CE14" s="10"/>
      <c r="CF14" s="10"/>
      <c r="CG14" s="10"/>
      <c r="CH14" s="10"/>
      <c r="CI14" s="10"/>
      <c r="CJ14" s="10"/>
      <c r="CK14" s="10"/>
      <c r="CL14" s="10"/>
      <c r="CM14" s="10"/>
      <c r="CN14" s="10"/>
      <c r="CO14" s="10"/>
      <c r="CP14" s="10"/>
      <c r="CQ14" s="10"/>
      <c r="CR14" s="10"/>
      <c r="CS14" s="10"/>
      <c r="CT14" s="10"/>
      <c r="CU14" s="10"/>
      <c r="CV14" s="10"/>
      <c r="CW14" s="10"/>
      <c r="CX14" s="10"/>
      <c r="CY14" s="10"/>
      <c r="CZ14" s="10"/>
      <c r="DA14" s="10"/>
      <c r="DB14" s="10"/>
      <c r="DC14" s="10"/>
      <c r="DD14" s="10"/>
      <c r="DE14" s="10"/>
      <c r="DF14" s="10"/>
      <c r="DG14" s="10"/>
      <c r="DH14" s="10"/>
      <c r="DI14" s="10"/>
      <c r="DJ14" s="10"/>
      <c r="DK14" s="10"/>
      <c r="DL14" s="10"/>
    </row>
    <row r="15" spans="1:116" s="2" customFormat="1" ht="12.75">
      <c r="A15" s="10"/>
      <c r="B15" s="29" t="s">
        <v>60</v>
      </c>
      <c r="C15" s="51">
        <v>0</v>
      </c>
      <c r="D15" s="52" t="str">
        <f t="shared" si="0"/>
        <v>Not selected</v>
      </c>
      <c r="E15" s="53" t="str">
        <f t="shared" si="4"/>
        <v>Not selected</v>
      </c>
      <c r="F15" s="54" t="str">
        <f t="shared" si="5"/>
        <v>Not selected</v>
      </c>
      <c r="G15" s="13"/>
      <c r="H15" s="45"/>
      <c r="I15" s="45"/>
      <c r="J15" s="14"/>
      <c r="K15" s="55" t="str">
        <f t="shared" si="1"/>
        <v>Not selected</v>
      </c>
      <c r="L15" s="56" t="str">
        <f t="shared" si="2"/>
        <v>Not selected</v>
      </c>
      <c r="M15" s="54" t="str">
        <f t="shared" si="3"/>
        <v>Not selected</v>
      </c>
      <c r="N15" s="10"/>
      <c r="O15" s="10"/>
      <c r="P15" s="10"/>
      <c r="Q15" s="10"/>
      <c r="R15" s="10"/>
      <c r="S15" s="10"/>
      <c r="T15" s="10"/>
      <c r="U15" s="10"/>
      <c r="V15" s="10"/>
      <c r="W15" s="10"/>
      <c r="X15" s="10"/>
      <c r="Y15" s="10"/>
      <c r="Z15" s="10"/>
      <c r="AA15" s="10"/>
      <c r="AB15" s="10"/>
      <c r="AC15" s="10"/>
      <c r="AD15" s="10"/>
      <c r="AE15" s="10"/>
      <c r="AF15" s="10"/>
      <c r="AG15" s="10"/>
      <c r="AH15" s="10"/>
      <c r="AI15" s="10"/>
      <c r="AJ15" s="10"/>
      <c r="AK15" s="10"/>
      <c r="AL15" s="10"/>
      <c r="AM15" s="10"/>
      <c r="AN15" s="10"/>
      <c r="AO15" s="10"/>
      <c r="AP15" s="10"/>
      <c r="AQ15" s="10"/>
      <c r="AR15" s="10"/>
      <c r="AS15" s="10"/>
      <c r="AT15" s="10"/>
      <c r="AU15" s="10"/>
      <c r="AV15" s="10"/>
      <c r="AW15" s="10"/>
      <c r="AX15" s="10"/>
      <c r="AY15" s="10"/>
      <c r="AZ15" s="10"/>
      <c r="BA15" s="10"/>
      <c r="BB15" s="10"/>
      <c r="BC15" s="10"/>
      <c r="BD15" s="10"/>
      <c r="BE15" s="10"/>
      <c r="BF15" s="10"/>
      <c r="BG15" s="10"/>
      <c r="BH15" s="10"/>
      <c r="BI15" s="10"/>
      <c r="BJ15" s="10"/>
      <c r="BK15" s="10"/>
      <c r="BL15" s="10"/>
      <c r="BM15" s="10"/>
      <c r="BN15" s="10"/>
      <c r="BO15" s="10"/>
      <c r="BP15" s="10"/>
      <c r="BQ15" s="10"/>
      <c r="BR15" s="10"/>
      <c r="BS15" s="10"/>
      <c r="BT15" s="10"/>
      <c r="BU15" s="10"/>
      <c r="BV15" s="10"/>
      <c r="BW15" s="10"/>
      <c r="BX15" s="10"/>
      <c r="BY15" s="10"/>
      <c r="BZ15" s="10"/>
      <c r="CA15" s="10"/>
      <c r="CB15" s="10"/>
      <c r="CC15" s="10"/>
      <c r="CD15" s="10"/>
      <c r="CE15" s="10"/>
      <c r="CF15" s="10"/>
      <c r="CG15" s="10"/>
      <c r="CH15" s="10"/>
      <c r="CI15" s="10"/>
      <c r="CJ15" s="10"/>
      <c r="CK15" s="10"/>
      <c r="CL15" s="10"/>
      <c r="CM15" s="10"/>
      <c r="CN15" s="10"/>
      <c r="CO15" s="10"/>
      <c r="CP15" s="10"/>
      <c r="CQ15" s="10"/>
      <c r="CR15" s="10"/>
      <c r="CS15" s="10"/>
      <c r="CT15" s="10"/>
      <c r="CU15" s="10"/>
      <c r="CV15" s="10"/>
      <c r="CW15" s="10"/>
      <c r="CX15" s="10"/>
      <c r="CY15" s="10"/>
      <c r="CZ15" s="10"/>
      <c r="DA15" s="10"/>
      <c r="DB15" s="10"/>
      <c r="DC15" s="10"/>
      <c r="DD15" s="10"/>
      <c r="DE15" s="10"/>
      <c r="DF15" s="10"/>
      <c r="DG15" s="10"/>
      <c r="DH15" s="10"/>
      <c r="DI15" s="10"/>
      <c r="DJ15" s="10"/>
      <c r="DK15" s="10"/>
      <c r="DL15" s="10"/>
    </row>
    <row r="16" spans="1:116" s="2" customFormat="1" ht="12.75">
      <c r="A16" s="10"/>
      <c r="B16" s="29" t="s">
        <v>60</v>
      </c>
      <c r="C16" s="51">
        <v>0</v>
      </c>
      <c r="D16" s="52" t="str">
        <f t="shared" si="0"/>
        <v>Not selected</v>
      </c>
      <c r="E16" s="53" t="str">
        <f t="shared" si="4"/>
        <v>Not selected</v>
      </c>
      <c r="F16" s="54" t="str">
        <f t="shared" si="5"/>
        <v>Not selected</v>
      </c>
      <c r="G16" s="13"/>
      <c r="H16" s="45"/>
      <c r="I16" s="45"/>
      <c r="J16" s="14"/>
      <c r="K16" s="55" t="str">
        <f t="shared" si="1"/>
        <v>Not selected</v>
      </c>
      <c r="L16" s="56" t="str">
        <f t="shared" si="2"/>
        <v>Not selected</v>
      </c>
      <c r="M16" s="54" t="str">
        <f t="shared" si="3"/>
        <v>Not selected</v>
      </c>
      <c r="N16" s="10"/>
      <c r="O16" s="10"/>
      <c r="P16" s="10"/>
      <c r="Q16" s="10"/>
      <c r="R16" s="10"/>
      <c r="S16" s="10"/>
      <c r="T16" s="10"/>
      <c r="U16" s="10"/>
      <c r="V16" s="10"/>
      <c r="W16" s="10"/>
      <c r="X16" s="10"/>
      <c r="Y16" s="10"/>
      <c r="Z16" s="10"/>
      <c r="AA16" s="10"/>
      <c r="AB16" s="10"/>
      <c r="AC16" s="10"/>
      <c r="AD16" s="10"/>
      <c r="AE16" s="10"/>
      <c r="AF16" s="10"/>
      <c r="AG16" s="10"/>
      <c r="AH16" s="10"/>
      <c r="AI16" s="10"/>
      <c r="AJ16" s="10"/>
      <c r="AK16" s="10"/>
      <c r="AL16" s="10"/>
      <c r="AM16" s="10"/>
      <c r="AN16" s="10"/>
      <c r="AO16" s="10"/>
      <c r="AP16" s="10"/>
      <c r="AQ16" s="10"/>
      <c r="AR16" s="10"/>
      <c r="AS16" s="10"/>
      <c r="AT16" s="10"/>
      <c r="AU16" s="10"/>
      <c r="AV16" s="10"/>
      <c r="AW16" s="10"/>
      <c r="AX16" s="10"/>
      <c r="AY16" s="10"/>
      <c r="AZ16" s="10"/>
      <c r="BA16" s="10"/>
      <c r="BB16" s="10"/>
      <c r="BC16" s="10"/>
      <c r="BD16" s="10"/>
      <c r="BE16" s="10"/>
      <c r="BF16" s="10"/>
      <c r="BG16" s="10"/>
      <c r="BH16" s="10"/>
      <c r="BI16" s="10"/>
      <c r="BJ16" s="10"/>
      <c r="BK16" s="10"/>
      <c r="BL16" s="10"/>
      <c r="BM16" s="10"/>
      <c r="BN16" s="10"/>
      <c r="BO16" s="10"/>
      <c r="BP16" s="10"/>
      <c r="BQ16" s="10"/>
      <c r="BR16" s="10"/>
      <c r="BS16" s="10"/>
      <c r="BT16" s="10"/>
      <c r="BU16" s="10"/>
      <c r="BV16" s="10"/>
      <c r="BW16" s="10"/>
      <c r="BX16" s="10"/>
      <c r="BY16" s="10"/>
      <c r="BZ16" s="10"/>
      <c r="CA16" s="10"/>
      <c r="CB16" s="10"/>
      <c r="CC16" s="10"/>
      <c r="CD16" s="10"/>
      <c r="CE16" s="10"/>
      <c r="CF16" s="10"/>
      <c r="CG16" s="10"/>
      <c r="CH16" s="10"/>
      <c r="CI16" s="10"/>
      <c r="CJ16" s="10"/>
      <c r="CK16" s="10"/>
      <c r="CL16" s="10"/>
      <c r="CM16" s="10"/>
      <c r="CN16" s="10"/>
      <c r="CO16" s="10"/>
      <c r="CP16" s="10"/>
      <c r="CQ16" s="10"/>
      <c r="CR16" s="10"/>
      <c r="CS16" s="10"/>
      <c r="CT16" s="10"/>
      <c r="CU16" s="10"/>
      <c r="CV16" s="10"/>
      <c r="CW16" s="10"/>
      <c r="CX16" s="10"/>
      <c r="CY16" s="10"/>
      <c r="CZ16" s="10"/>
      <c r="DA16" s="10"/>
      <c r="DB16" s="10"/>
      <c r="DC16" s="10"/>
      <c r="DD16" s="10"/>
      <c r="DE16" s="10"/>
      <c r="DF16" s="10"/>
      <c r="DG16" s="10"/>
      <c r="DH16" s="10"/>
      <c r="DI16" s="10"/>
      <c r="DJ16" s="10"/>
      <c r="DK16" s="10"/>
      <c r="DL16" s="10"/>
    </row>
    <row r="17" spans="1:116" s="2" customFormat="1" ht="12.75">
      <c r="A17" s="10"/>
      <c r="B17" s="29" t="s">
        <v>60</v>
      </c>
      <c r="C17" s="51">
        <v>0</v>
      </c>
      <c r="D17" s="52" t="str">
        <f t="shared" si="0"/>
        <v>Not selected</v>
      </c>
      <c r="E17" s="53" t="str">
        <f t="shared" si="4"/>
        <v>Not selected</v>
      </c>
      <c r="F17" s="54" t="str">
        <f t="shared" si="5"/>
        <v>Not selected</v>
      </c>
      <c r="G17" s="13"/>
      <c r="H17" s="45"/>
      <c r="I17" s="45"/>
      <c r="J17" s="14"/>
      <c r="K17" s="55" t="str">
        <f t="shared" si="1"/>
        <v>Not selected</v>
      </c>
      <c r="L17" s="56" t="str">
        <f t="shared" si="2"/>
        <v>Not selected</v>
      </c>
      <c r="M17" s="54" t="str">
        <f t="shared" si="3"/>
        <v>Not selected</v>
      </c>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c r="AZ17" s="10"/>
      <c r="BA17" s="10"/>
      <c r="BB17" s="10"/>
      <c r="BC17" s="10"/>
      <c r="BD17" s="10"/>
      <c r="BE17" s="10"/>
      <c r="BF17" s="10"/>
      <c r="BG17" s="10"/>
      <c r="BH17" s="10"/>
      <c r="BI17" s="10"/>
      <c r="BJ17" s="10"/>
      <c r="BK17" s="10"/>
      <c r="BL17" s="10"/>
      <c r="BM17" s="10"/>
      <c r="BN17" s="10"/>
      <c r="BO17" s="10"/>
      <c r="BP17" s="10"/>
      <c r="BQ17" s="10"/>
      <c r="BR17" s="10"/>
      <c r="BS17" s="10"/>
      <c r="BT17" s="10"/>
      <c r="BU17" s="10"/>
      <c r="BV17" s="10"/>
      <c r="BW17" s="10"/>
      <c r="BX17" s="10"/>
      <c r="BY17" s="10"/>
      <c r="BZ17" s="10"/>
      <c r="CA17" s="10"/>
      <c r="CB17" s="10"/>
      <c r="CC17" s="10"/>
      <c r="CD17" s="10"/>
      <c r="CE17" s="10"/>
      <c r="CF17" s="10"/>
      <c r="CG17" s="10"/>
      <c r="CH17" s="10"/>
      <c r="CI17" s="10"/>
      <c r="CJ17" s="10"/>
      <c r="CK17" s="10"/>
      <c r="CL17" s="10"/>
      <c r="CM17" s="10"/>
      <c r="CN17" s="10"/>
      <c r="CO17" s="10"/>
      <c r="CP17" s="10"/>
      <c r="CQ17" s="10"/>
      <c r="CR17" s="10"/>
      <c r="CS17" s="10"/>
      <c r="CT17" s="10"/>
      <c r="CU17" s="10"/>
      <c r="CV17" s="10"/>
      <c r="CW17" s="10"/>
      <c r="CX17" s="10"/>
      <c r="CY17" s="10"/>
      <c r="CZ17" s="10"/>
      <c r="DA17" s="10"/>
      <c r="DB17" s="10"/>
      <c r="DC17" s="10"/>
      <c r="DD17" s="10"/>
      <c r="DE17" s="10"/>
      <c r="DF17" s="10"/>
      <c r="DG17" s="10"/>
      <c r="DH17" s="10"/>
      <c r="DI17" s="10"/>
      <c r="DJ17" s="10"/>
      <c r="DK17" s="10"/>
      <c r="DL17" s="10"/>
    </row>
    <row r="18" spans="1:116" s="2" customFormat="1" ht="12.75">
      <c r="A18" s="10"/>
      <c r="B18" s="29" t="s">
        <v>60</v>
      </c>
      <c r="C18" s="51">
        <v>0</v>
      </c>
      <c r="D18" s="52" t="str">
        <f t="shared" si="0"/>
        <v>Not selected</v>
      </c>
      <c r="E18" s="53" t="str">
        <f t="shared" si="4"/>
        <v>Not selected</v>
      </c>
      <c r="F18" s="54" t="str">
        <f t="shared" si="5"/>
        <v>Not selected</v>
      </c>
      <c r="G18" s="13"/>
      <c r="H18" s="45"/>
      <c r="I18" s="45"/>
      <c r="J18" s="14"/>
      <c r="K18" s="55" t="str">
        <f t="shared" si="1"/>
        <v>Not selected</v>
      </c>
      <c r="L18" s="56" t="str">
        <f t="shared" si="2"/>
        <v>Not selected</v>
      </c>
      <c r="M18" s="54" t="str">
        <f t="shared" si="3"/>
        <v>Not selected</v>
      </c>
      <c r="N18" s="10"/>
      <c r="O18" s="10"/>
      <c r="P18" s="10"/>
      <c r="Q18" s="10"/>
      <c r="R18" s="10"/>
      <c r="S18" s="10"/>
      <c r="T18" s="10"/>
      <c r="U18" s="10"/>
      <c r="V18" s="10"/>
      <c r="W18" s="10"/>
      <c r="X18" s="10"/>
      <c r="Y18" s="10"/>
      <c r="Z18" s="10"/>
      <c r="AA18" s="10"/>
      <c r="AB18" s="10"/>
      <c r="AC18" s="10"/>
      <c r="AD18" s="10"/>
      <c r="AE18" s="10"/>
      <c r="AF18" s="10"/>
      <c r="AG18" s="10"/>
      <c r="AH18" s="10"/>
      <c r="AI18" s="10"/>
      <c r="AJ18" s="10"/>
      <c r="AK18" s="10"/>
      <c r="AL18" s="10"/>
      <c r="AM18" s="10"/>
      <c r="AN18" s="10"/>
      <c r="AO18" s="10"/>
      <c r="AP18" s="10"/>
      <c r="AQ18" s="10"/>
      <c r="AR18" s="10"/>
      <c r="AS18" s="10"/>
      <c r="AT18" s="10"/>
      <c r="AU18" s="10"/>
      <c r="AV18" s="10"/>
      <c r="AW18" s="10"/>
      <c r="AX18" s="10"/>
      <c r="AY18" s="10"/>
      <c r="AZ18" s="10"/>
      <c r="BA18" s="10"/>
      <c r="BB18" s="10"/>
      <c r="BC18" s="10"/>
      <c r="BD18" s="10"/>
      <c r="BE18" s="10"/>
      <c r="BF18" s="10"/>
      <c r="BG18" s="10"/>
      <c r="BH18" s="10"/>
      <c r="BI18" s="10"/>
      <c r="BJ18" s="10"/>
      <c r="BK18" s="10"/>
      <c r="BL18" s="10"/>
      <c r="BM18" s="10"/>
      <c r="BN18" s="10"/>
      <c r="BO18" s="10"/>
      <c r="BP18" s="10"/>
      <c r="BQ18" s="10"/>
      <c r="BR18" s="10"/>
      <c r="BS18" s="10"/>
      <c r="BT18" s="10"/>
      <c r="BU18" s="10"/>
      <c r="BV18" s="10"/>
      <c r="BW18" s="10"/>
      <c r="BX18" s="10"/>
      <c r="BY18" s="10"/>
      <c r="BZ18" s="10"/>
      <c r="CA18" s="10"/>
      <c r="CB18" s="10"/>
      <c r="CC18" s="10"/>
      <c r="CD18" s="10"/>
      <c r="CE18" s="10"/>
      <c r="CF18" s="10"/>
      <c r="CG18" s="10"/>
      <c r="CH18" s="10"/>
      <c r="CI18" s="10"/>
      <c r="CJ18" s="10"/>
      <c r="CK18" s="10"/>
      <c r="CL18" s="10"/>
      <c r="CM18" s="10"/>
      <c r="CN18" s="10"/>
      <c r="CO18" s="10"/>
      <c r="CP18" s="10"/>
      <c r="CQ18" s="10"/>
      <c r="CR18" s="10"/>
      <c r="CS18" s="10"/>
      <c r="CT18" s="10"/>
      <c r="CU18" s="10"/>
      <c r="CV18" s="10"/>
      <c r="CW18" s="10"/>
      <c r="CX18" s="10"/>
      <c r="CY18" s="10"/>
      <c r="CZ18" s="10"/>
      <c r="DA18" s="10"/>
      <c r="DB18" s="10"/>
      <c r="DC18" s="10"/>
      <c r="DD18" s="10"/>
      <c r="DE18" s="10"/>
      <c r="DF18" s="10"/>
      <c r="DG18" s="10"/>
      <c r="DH18" s="10"/>
      <c r="DI18" s="10"/>
      <c r="DJ18" s="10"/>
      <c r="DK18" s="10"/>
      <c r="DL18" s="10"/>
    </row>
    <row r="19" spans="1:116" s="2" customFormat="1" ht="12.75">
      <c r="A19" s="10"/>
      <c r="B19" s="29" t="s">
        <v>60</v>
      </c>
      <c r="C19" s="51">
        <v>0</v>
      </c>
      <c r="D19" s="52" t="str">
        <f t="shared" si="0"/>
        <v>Not selected</v>
      </c>
      <c r="E19" s="53" t="str">
        <f t="shared" si="4"/>
        <v>Not selected</v>
      </c>
      <c r="F19" s="54" t="str">
        <f t="shared" si="5"/>
        <v>Not selected</v>
      </c>
      <c r="G19" s="13"/>
      <c r="H19" s="45"/>
      <c r="I19" s="45"/>
      <c r="J19" s="14"/>
      <c r="K19" s="55" t="str">
        <f t="shared" si="1"/>
        <v>Not selected</v>
      </c>
      <c r="L19" s="56" t="str">
        <f t="shared" si="2"/>
        <v>Not selected</v>
      </c>
      <c r="M19" s="54" t="str">
        <f t="shared" si="3"/>
        <v>Not selected</v>
      </c>
      <c r="N19" s="10"/>
      <c r="O19" s="10"/>
      <c r="P19" s="10"/>
      <c r="Q19" s="10"/>
      <c r="R19" s="10"/>
      <c r="S19" s="10"/>
      <c r="T19" s="10"/>
      <c r="U19" s="10"/>
      <c r="V19" s="10"/>
      <c r="W19" s="10"/>
      <c r="X19" s="10"/>
      <c r="Y19" s="10"/>
      <c r="Z19" s="10"/>
      <c r="AA19" s="10"/>
      <c r="AB19" s="10"/>
      <c r="AC19" s="10"/>
      <c r="AD19" s="10"/>
      <c r="AE19" s="10"/>
      <c r="AF19" s="10"/>
      <c r="AG19" s="10"/>
      <c r="AH19" s="10"/>
      <c r="AI19" s="10"/>
      <c r="AJ19" s="10"/>
      <c r="AK19" s="10"/>
      <c r="AL19" s="10"/>
      <c r="AM19" s="10"/>
      <c r="AN19" s="10"/>
      <c r="AO19" s="10"/>
      <c r="AP19" s="10"/>
      <c r="AQ19" s="10"/>
      <c r="AR19" s="10"/>
      <c r="AS19" s="10"/>
      <c r="AT19" s="10"/>
      <c r="AU19" s="10"/>
      <c r="AV19" s="10"/>
      <c r="AW19" s="10"/>
      <c r="AX19" s="10"/>
      <c r="AY19" s="10"/>
      <c r="AZ19" s="10"/>
      <c r="BA19" s="10"/>
      <c r="BB19" s="10"/>
      <c r="BC19" s="10"/>
      <c r="BD19" s="10"/>
      <c r="BE19" s="10"/>
      <c r="BF19" s="10"/>
      <c r="BG19" s="10"/>
      <c r="BH19" s="10"/>
      <c r="BI19" s="10"/>
      <c r="BJ19" s="10"/>
      <c r="BK19" s="10"/>
      <c r="BL19" s="10"/>
      <c r="BM19" s="10"/>
      <c r="BN19" s="10"/>
      <c r="BO19" s="10"/>
      <c r="BP19" s="10"/>
      <c r="BQ19" s="10"/>
      <c r="BR19" s="10"/>
      <c r="BS19" s="10"/>
      <c r="BT19" s="10"/>
      <c r="BU19" s="10"/>
      <c r="BV19" s="10"/>
      <c r="BW19" s="10"/>
      <c r="BX19" s="10"/>
      <c r="BY19" s="10"/>
      <c r="BZ19" s="10"/>
      <c r="CA19" s="10"/>
      <c r="CB19" s="10"/>
      <c r="CC19" s="10"/>
      <c r="CD19" s="10"/>
      <c r="CE19" s="10"/>
      <c r="CF19" s="10"/>
      <c r="CG19" s="10"/>
      <c r="CH19" s="10"/>
      <c r="CI19" s="10"/>
      <c r="CJ19" s="10"/>
      <c r="CK19" s="10"/>
      <c r="CL19" s="10"/>
      <c r="CM19" s="10"/>
      <c r="CN19" s="10"/>
      <c r="CO19" s="10"/>
      <c r="CP19" s="10"/>
      <c r="CQ19" s="10"/>
      <c r="CR19" s="10"/>
      <c r="CS19" s="10"/>
      <c r="CT19" s="10"/>
      <c r="CU19" s="10"/>
      <c r="CV19" s="10"/>
      <c r="CW19" s="10"/>
      <c r="CX19" s="10"/>
      <c r="CY19" s="10"/>
      <c r="CZ19" s="10"/>
      <c r="DA19" s="10"/>
      <c r="DB19" s="10"/>
      <c r="DC19" s="10"/>
      <c r="DD19" s="10"/>
      <c r="DE19" s="10"/>
      <c r="DF19" s="10"/>
      <c r="DG19" s="10"/>
      <c r="DH19" s="10"/>
      <c r="DI19" s="10"/>
      <c r="DJ19" s="10"/>
      <c r="DK19" s="10"/>
      <c r="DL19" s="10"/>
    </row>
    <row r="20" spans="1:116" s="2" customFormat="1" ht="12.75">
      <c r="A20" s="10"/>
      <c r="B20" s="29" t="s">
        <v>60</v>
      </c>
      <c r="C20" s="51">
        <v>0</v>
      </c>
      <c r="D20" s="52" t="str">
        <f t="shared" si="0"/>
        <v>Not selected</v>
      </c>
      <c r="E20" s="53" t="str">
        <f t="shared" si="4"/>
        <v>Not selected</v>
      </c>
      <c r="F20" s="54" t="str">
        <f t="shared" si="5"/>
        <v>Not selected</v>
      </c>
      <c r="G20" s="13"/>
      <c r="H20" s="45"/>
      <c r="I20" s="45"/>
      <c r="J20" s="14"/>
      <c r="K20" s="55" t="str">
        <f t="shared" si="1"/>
        <v>Not selected</v>
      </c>
      <c r="L20" s="56" t="str">
        <f t="shared" si="2"/>
        <v>Not selected</v>
      </c>
      <c r="M20" s="54" t="str">
        <f t="shared" si="3"/>
        <v>Not selected</v>
      </c>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row>
    <row r="21" spans="1:116" s="2" customFormat="1" ht="12.75">
      <c r="A21" s="10"/>
      <c r="B21" s="29" t="s">
        <v>60</v>
      </c>
      <c r="C21" s="51">
        <v>0</v>
      </c>
      <c r="D21" s="52" t="str">
        <f t="shared" si="0"/>
        <v>Not selected</v>
      </c>
      <c r="E21" s="53" t="str">
        <f t="shared" si="4"/>
        <v>Not selected</v>
      </c>
      <c r="F21" s="54" t="str">
        <f t="shared" si="5"/>
        <v>Not selected</v>
      </c>
      <c r="G21" s="13"/>
      <c r="H21" s="45"/>
      <c r="I21" s="45"/>
      <c r="J21" s="14"/>
      <c r="K21" s="55" t="str">
        <f t="shared" si="1"/>
        <v>Not selected</v>
      </c>
      <c r="L21" s="56" t="str">
        <f t="shared" si="2"/>
        <v>Not selected</v>
      </c>
      <c r="M21" s="54" t="str">
        <f t="shared" si="3"/>
        <v>Not selected</v>
      </c>
      <c r="N21" s="10"/>
      <c r="O21" s="10"/>
      <c r="P21" s="10"/>
      <c r="Q21" s="10"/>
      <c r="R21" s="10"/>
      <c r="S21" s="10"/>
      <c r="T21" s="10"/>
      <c r="U21" s="10"/>
      <c r="V21" s="10"/>
      <c r="W21" s="10"/>
      <c r="X21" s="10"/>
      <c r="Y21" s="10"/>
      <c r="Z21" s="10"/>
      <c r="AA21" s="10"/>
      <c r="AB21" s="10"/>
      <c r="AC21" s="10"/>
      <c r="AD21" s="10"/>
      <c r="AE21" s="10"/>
      <c r="AF21" s="10"/>
      <c r="AG21" s="10"/>
      <c r="AH21" s="10"/>
      <c r="AI21" s="10"/>
      <c r="AJ21" s="10"/>
      <c r="AK21" s="10"/>
      <c r="AL21" s="10"/>
      <c r="AM21" s="10"/>
      <c r="AN21" s="10"/>
      <c r="AO21" s="10"/>
      <c r="AP21" s="10"/>
      <c r="AQ21" s="10"/>
      <c r="AR21" s="10"/>
      <c r="AS21" s="10"/>
      <c r="AT21" s="10"/>
      <c r="AU21" s="10"/>
      <c r="AV21" s="10"/>
      <c r="AW21" s="10"/>
      <c r="AX21" s="10"/>
      <c r="AY21" s="10"/>
      <c r="AZ21" s="10"/>
      <c r="BA21" s="10"/>
      <c r="BB21" s="10"/>
      <c r="BC21" s="10"/>
      <c r="BD21" s="10"/>
      <c r="BE21" s="10"/>
      <c r="BF21" s="10"/>
      <c r="BG21" s="10"/>
      <c r="BH21" s="10"/>
      <c r="BI21" s="10"/>
      <c r="BJ21" s="10"/>
      <c r="BK21" s="10"/>
      <c r="BL21" s="10"/>
      <c r="BM21" s="10"/>
      <c r="BN21" s="10"/>
      <c r="BO21" s="10"/>
      <c r="BP21" s="10"/>
      <c r="BQ21" s="10"/>
      <c r="BR21" s="10"/>
      <c r="BS21" s="10"/>
      <c r="BT21" s="10"/>
      <c r="BU21" s="10"/>
      <c r="BV21" s="10"/>
      <c r="BW21" s="10"/>
      <c r="BX21" s="10"/>
      <c r="BY21" s="10"/>
      <c r="BZ21" s="10"/>
      <c r="CA21" s="10"/>
      <c r="CB21" s="10"/>
      <c r="CC21" s="10"/>
      <c r="CD21" s="10"/>
      <c r="CE21" s="10"/>
      <c r="CF21" s="10"/>
      <c r="CG21" s="10"/>
      <c r="CH21" s="10"/>
      <c r="CI21" s="10"/>
      <c r="CJ21" s="10"/>
      <c r="CK21" s="10"/>
      <c r="CL21" s="10"/>
      <c r="CM21" s="10"/>
      <c r="CN21" s="10"/>
      <c r="CO21" s="10"/>
      <c r="CP21" s="10"/>
      <c r="CQ21" s="10"/>
      <c r="CR21" s="10"/>
      <c r="CS21" s="10"/>
      <c r="CT21" s="10"/>
      <c r="CU21" s="10"/>
      <c r="CV21" s="10"/>
      <c r="CW21" s="10"/>
      <c r="CX21" s="10"/>
      <c r="CY21" s="10"/>
      <c r="CZ21" s="10"/>
      <c r="DA21" s="10"/>
      <c r="DB21" s="10"/>
      <c r="DC21" s="10"/>
      <c r="DD21" s="10"/>
      <c r="DE21" s="10"/>
      <c r="DF21" s="10"/>
      <c r="DG21" s="10"/>
      <c r="DH21" s="10"/>
      <c r="DI21" s="10"/>
      <c r="DJ21" s="10"/>
      <c r="DK21" s="10"/>
      <c r="DL21" s="10"/>
    </row>
    <row r="22" spans="1:116" s="2" customFormat="1" ht="12.75">
      <c r="A22" s="10"/>
      <c r="B22" s="29" t="s">
        <v>60</v>
      </c>
      <c r="C22" s="51">
        <v>0</v>
      </c>
      <c r="D22" s="52" t="str">
        <f t="shared" si="0"/>
        <v>Not selected</v>
      </c>
      <c r="E22" s="53" t="str">
        <f t="shared" si="4"/>
        <v>Not selected</v>
      </c>
      <c r="F22" s="54" t="str">
        <f t="shared" si="5"/>
        <v>Not selected</v>
      </c>
      <c r="G22" s="13"/>
      <c r="H22" s="45"/>
      <c r="I22" s="45"/>
      <c r="J22" s="14"/>
      <c r="K22" s="55" t="str">
        <f t="shared" si="1"/>
        <v>Not selected</v>
      </c>
      <c r="L22" s="56" t="str">
        <f t="shared" si="2"/>
        <v>Not selected</v>
      </c>
      <c r="M22" s="54" t="str">
        <f t="shared" si="3"/>
        <v>Not selected</v>
      </c>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row>
    <row r="23" spans="1:116" s="2" customFormat="1" ht="12.75">
      <c r="A23" s="10"/>
      <c r="B23" s="29" t="s">
        <v>60</v>
      </c>
      <c r="C23" s="51">
        <v>0</v>
      </c>
      <c r="D23" s="52" t="str">
        <f t="shared" si="0"/>
        <v>Not selected</v>
      </c>
      <c r="E23" s="53" t="str">
        <f t="shared" si="4"/>
        <v>Not selected</v>
      </c>
      <c r="F23" s="54" t="str">
        <f t="shared" si="5"/>
        <v>Not selected</v>
      </c>
      <c r="G23" s="13"/>
      <c r="H23" s="45"/>
      <c r="I23" s="45"/>
      <c r="J23" s="14"/>
      <c r="K23" s="55" t="str">
        <f t="shared" si="1"/>
        <v>Not selected</v>
      </c>
      <c r="L23" s="56" t="str">
        <f t="shared" si="2"/>
        <v>Not selected</v>
      </c>
      <c r="M23" s="54" t="str">
        <f t="shared" si="3"/>
        <v>Not selected</v>
      </c>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row>
    <row r="24" spans="1:116" s="2" customFormat="1" ht="12.75">
      <c r="A24" s="10"/>
      <c r="B24" s="29" t="s">
        <v>60</v>
      </c>
      <c r="C24" s="51">
        <v>0</v>
      </c>
      <c r="D24" s="52" t="str">
        <f t="shared" si="0"/>
        <v>Not selected</v>
      </c>
      <c r="E24" s="53" t="str">
        <f t="shared" si="4"/>
        <v>Not selected</v>
      </c>
      <c r="F24" s="54" t="str">
        <f t="shared" si="5"/>
        <v>Not selected</v>
      </c>
      <c r="G24" s="13"/>
      <c r="H24" s="45"/>
      <c r="I24" s="45"/>
      <c r="J24" s="14"/>
      <c r="K24" s="55" t="str">
        <f t="shared" si="1"/>
        <v>Not selected</v>
      </c>
      <c r="L24" s="56" t="str">
        <f t="shared" si="2"/>
        <v>Not selected</v>
      </c>
      <c r="M24" s="54" t="str">
        <f t="shared" si="3"/>
        <v>Not selected</v>
      </c>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row>
    <row r="25" spans="1:116" s="2" customFormat="1" ht="12.75">
      <c r="A25" s="10"/>
      <c r="B25" s="29" t="s">
        <v>60</v>
      </c>
      <c r="C25" s="51">
        <v>0</v>
      </c>
      <c r="D25" s="52" t="str">
        <f t="shared" si="0"/>
        <v>Not selected</v>
      </c>
      <c r="E25" s="53" t="str">
        <f t="shared" si="4"/>
        <v>Not selected</v>
      </c>
      <c r="F25" s="54" t="str">
        <f t="shared" si="5"/>
        <v>Not selected</v>
      </c>
      <c r="G25" s="13"/>
      <c r="H25" s="45"/>
      <c r="I25" s="45"/>
      <c r="J25" s="14"/>
      <c r="K25" s="55" t="str">
        <f t="shared" si="1"/>
        <v>Not selected</v>
      </c>
      <c r="L25" s="56" t="str">
        <f t="shared" si="2"/>
        <v>Not selected</v>
      </c>
      <c r="M25" s="54" t="str">
        <f t="shared" si="3"/>
        <v>Not selected</v>
      </c>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row>
    <row r="26" spans="1:116" s="2" customFormat="1" ht="12.75">
      <c r="A26" s="10"/>
      <c r="B26" s="29" t="s">
        <v>60</v>
      </c>
      <c r="C26" s="51">
        <v>0</v>
      </c>
      <c r="D26" s="52" t="str">
        <f t="shared" si="0"/>
        <v>Not selected</v>
      </c>
      <c r="E26" s="53" t="str">
        <f t="shared" si="4"/>
        <v>Not selected</v>
      </c>
      <c r="F26" s="54" t="str">
        <f t="shared" si="5"/>
        <v>Not selected</v>
      </c>
      <c r="G26" s="13"/>
      <c r="H26" s="45"/>
      <c r="I26" s="45"/>
      <c r="J26" s="14"/>
      <c r="K26" s="55" t="str">
        <f t="shared" si="1"/>
        <v>Not selected</v>
      </c>
      <c r="L26" s="56" t="str">
        <f t="shared" si="2"/>
        <v>Not selected</v>
      </c>
      <c r="M26" s="54" t="str">
        <f t="shared" si="3"/>
        <v>Not selected</v>
      </c>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row>
    <row r="27" spans="1:116" s="2" customFormat="1" ht="12.75">
      <c r="A27" s="10"/>
      <c r="B27" s="29" t="s">
        <v>60</v>
      </c>
      <c r="C27" s="51">
        <v>0</v>
      </c>
      <c r="D27" s="52" t="str">
        <f t="shared" si="0"/>
        <v>Not selected</v>
      </c>
      <c r="E27" s="53" t="str">
        <f t="shared" si="4"/>
        <v>Not selected</v>
      </c>
      <c r="F27" s="54" t="str">
        <f t="shared" si="5"/>
        <v>Not selected</v>
      </c>
      <c r="G27" s="13"/>
      <c r="H27" s="45"/>
      <c r="I27" s="45"/>
      <c r="J27" s="14"/>
      <c r="K27" s="55" t="str">
        <f t="shared" si="1"/>
        <v>Not selected</v>
      </c>
      <c r="L27" s="56" t="str">
        <f t="shared" si="2"/>
        <v>Not selected</v>
      </c>
      <c r="M27" s="54" t="str">
        <f t="shared" si="3"/>
        <v>Not selected</v>
      </c>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row>
    <row r="28" spans="1:116" s="2" customFormat="1" ht="12.75">
      <c r="A28" s="10"/>
      <c r="B28" s="29" t="s">
        <v>60</v>
      </c>
      <c r="C28" s="51">
        <v>0</v>
      </c>
      <c r="D28" s="52" t="str">
        <f t="shared" si="0"/>
        <v>Not selected</v>
      </c>
      <c r="E28" s="53" t="str">
        <f t="shared" si="4"/>
        <v>Not selected</v>
      </c>
      <c r="F28" s="54" t="str">
        <f t="shared" si="5"/>
        <v>Not selected</v>
      </c>
      <c r="G28" s="13"/>
      <c r="H28" s="45"/>
      <c r="I28" s="45"/>
      <c r="J28" s="14"/>
      <c r="K28" s="55" t="str">
        <f t="shared" si="1"/>
        <v>Not selected</v>
      </c>
      <c r="L28" s="56" t="str">
        <f t="shared" si="2"/>
        <v>Not selected</v>
      </c>
      <c r="M28" s="54" t="str">
        <f t="shared" si="3"/>
        <v>Not selected</v>
      </c>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row>
    <row r="29" spans="1:116" s="2" customFormat="1" ht="12.75">
      <c r="A29" s="10"/>
      <c r="B29" s="29" t="s">
        <v>60</v>
      </c>
      <c r="C29" s="51">
        <v>0</v>
      </c>
      <c r="D29" s="52" t="str">
        <f t="shared" si="0"/>
        <v>Not selected</v>
      </c>
      <c r="E29" s="53" t="str">
        <f t="shared" si="4"/>
        <v>Not selected</v>
      </c>
      <c r="F29" s="54" t="str">
        <f t="shared" si="5"/>
        <v>Not selected</v>
      </c>
      <c r="G29" s="13"/>
      <c r="H29" s="45"/>
      <c r="I29" s="45"/>
      <c r="J29" s="14"/>
      <c r="K29" s="55" t="str">
        <f t="shared" si="1"/>
        <v>Not selected</v>
      </c>
      <c r="L29" s="56" t="str">
        <f t="shared" si="2"/>
        <v>Not selected</v>
      </c>
      <c r="M29" s="54" t="str">
        <f t="shared" si="3"/>
        <v>Not selected</v>
      </c>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row>
    <row r="30" spans="1:116" s="2" customFormat="1" ht="12.75">
      <c r="A30" s="10"/>
      <c r="B30" s="29" t="s">
        <v>60</v>
      </c>
      <c r="C30" s="51">
        <v>0</v>
      </c>
      <c r="D30" s="52" t="str">
        <f t="shared" si="0"/>
        <v>Not selected</v>
      </c>
      <c r="E30" s="53" t="str">
        <f t="shared" si="4"/>
        <v>Not selected</v>
      </c>
      <c r="F30" s="54" t="str">
        <f t="shared" si="5"/>
        <v>Not selected</v>
      </c>
      <c r="G30" s="13"/>
      <c r="H30" s="45"/>
      <c r="I30" s="45"/>
      <c r="J30" s="14"/>
      <c r="K30" s="55" t="str">
        <f t="shared" si="1"/>
        <v>Not selected</v>
      </c>
      <c r="L30" s="56" t="str">
        <f t="shared" si="2"/>
        <v>Not selected</v>
      </c>
      <c r="M30" s="54" t="str">
        <f t="shared" si="3"/>
        <v>Not selected</v>
      </c>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row>
    <row r="31" spans="1:116" s="2" customFormat="1" ht="12.75">
      <c r="A31" s="10"/>
      <c r="B31" s="29" t="s">
        <v>60</v>
      </c>
      <c r="C31" s="51">
        <v>0</v>
      </c>
      <c r="D31" s="52" t="str">
        <f t="shared" si="0"/>
        <v>Not selected</v>
      </c>
      <c r="E31" s="53" t="str">
        <f t="shared" si="4"/>
        <v>Not selected</v>
      </c>
      <c r="F31" s="54" t="str">
        <f t="shared" si="5"/>
        <v>Not selected</v>
      </c>
      <c r="G31" s="13"/>
      <c r="H31" s="45"/>
      <c r="I31" s="45"/>
      <c r="J31" s="14"/>
      <c r="K31" s="55" t="str">
        <f t="shared" si="1"/>
        <v>Not selected</v>
      </c>
      <c r="L31" s="56" t="str">
        <f t="shared" si="2"/>
        <v>Not selected</v>
      </c>
      <c r="M31" s="54" t="str">
        <f t="shared" si="3"/>
        <v>Not selected</v>
      </c>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row>
    <row r="32" spans="1:116" s="2" customFormat="1" ht="12.75">
      <c r="A32" s="10"/>
      <c r="B32" s="29" t="s">
        <v>60</v>
      </c>
      <c r="C32" s="51">
        <v>0</v>
      </c>
      <c r="D32" s="52" t="str">
        <f t="shared" si="0"/>
        <v>Not selected</v>
      </c>
      <c r="E32" s="53" t="str">
        <f t="shared" si="4"/>
        <v>Not selected</v>
      </c>
      <c r="F32" s="54" t="str">
        <f t="shared" si="5"/>
        <v>Not selected</v>
      </c>
      <c r="G32" s="13"/>
      <c r="H32" s="45"/>
      <c r="I32" s="45"/>
      <c r="J32" s="14"/>
      <c r="K32" s="55" t="str">
        <f t="shared" si="1"/>
        <v>Not selected</v>
      </c>
      <c r="L32" s="56" t="str">
        <f t="shared" si="2"/>
        <v>Not selected</v>
      </c>
      <c r="M32" s="54" t="str">
        <f t="shared" si="3"/>
        <v>Not selected</v>
      </c>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row>
    <row r="33" spans="1:116" s="2" customFormat="1" ht="12.75">
      <c r="A33" s="10"/>
      <c r="B33" s="29" t="s">
        <v>60</v>
      </c>
      <c r="C33" s="51">
        <v>0</v>
      </c>
      <c r="D33" s="52" t="str">
        <f t="shared" si="0"/>
        <v>Not selected</v>
      </c>
      <c r="E33" s="53" t="str">
        <f t="shared" si="4"/>
        <v>Not selected</v>
      </c>
      <c r="F33" s="54" t="str">
        <f t="shared" si="5"/>
        <v>Not selected</v>
      </c>
      <c r="G33" s="13"/>
      <c r="H33" s="45"/>
      <c r="I33" s="45"/>
      <c r="J33" s="14"/>
      <c r="K33" s="55" t="str">
        <f t="shared" si="1"/>
        <v>Not selected</v>
      </c>
      <c r="L33" s="56" t="str">
        <f t="shared" si="2"/>
        <v>Not selected</v>
      </c>
      <c r="M33" s="54" t="str">
        <f t="shared" si="3"/>
        <v>Not selected</v>
      </c>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row>
    <row r="34" spans="1:116" s="2" customFormat="1" ht="12.75">
      <c r="A34" s="10"/>
      <c r="B34" s="29" t="s">
        <v>60</v>
      </c>
      <c r="C34" s="51">
        <v>0</v>
      </c>
      <c r="D34" s="52" t="str">
        <f t="shared" si="0"/>
        <v>Not selected</v>
      </c>
      <c r="E34" s="53" t="str">
        <f t="shared" si="4"/>
        <v>Not selected</v>
      </c>
      <c r="F34" s="54" t="str">
        <f t="shared" si="5"/>
        <v>Not selected</v>
      </c>
      <c r="G34" s="13"/>
      <c r="H34" s="45"/>
      <c r="I34" s="45"/>
      <c r="J34" s="14"/>
      <c r="K34" s="55" t="str">
        <f t="shared" si="1"/>
        <v>Not selected</v>
      </c>
      <c r="L34" s="56" t="str">
        <f t="shared" si="2"/>
        <v>Not selected</v>
      </c>
      <c r="M34" s="54" t="str">
        <f t="shared" si="3"/>
        <v>Not selected</v>
      </c>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row>
    <row r="35" spans="1:116" s="2" customFormat="1" ht="12.75">
      <c r="A35" s="10"/>
      <c r="B35" s="29" t="s">
        <v>60</v>
      </c>
      <c r="C35" s="51">
        <v>0</v>
      </c>
      <c r="D35" s="52" t="str">
        <f t="shared" si="0"/>
        <v>Not selected</v>
      </c>
      <c r="E35" s="53" t="str">
        <f t="shared" si="4"/>
        <v>Not selected</v>
      </c>
      <c r="F35" s="54" t="str">
        <f t="shared" si="5"/>
        <v>Not selected</v>
      </c>
      <c r="G35" s="13"/>
      <c r="H35" s="45"/>
      <c r="I35" s="45"/>
      <c r="J35" s="14"/>
      <c r="K35" s="55" t="str">
        <f t="shared" si="1"/>
        <v>Not selected</v>
      </c>
      <c r="L35" s="56" t="str">
        <f t="shared" si="2"/>
        <v>Not selected</v>
      </c>
      <c r="M35" s="54" t="str">
        <f t="shared" si="3"/>
        <v>Not selected</v>
      </c>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row>
    <row r="36" spans="1:116" s="2" customFormat="1" ht="12.75">
      <c r="A36" s="10"/>
      <c r="B36" s="29" t="s">
        <v>60</v>
      </c>
      <c r="C36" s="51">
        <v>0</v>
      </c>
      <c r="D36" s="52" t="str">
        <f t="shared" si="0"/>
        <v>Not selected</v>
      </c>
      <c r="E36" s="53" t="str">
        <f t="shared" si="4"/>
        <v>Not selected</v>
      </c>
      <c r="F36" s="54" t="str">
        <f t="shared" si="5"/>
        <v>Not selected</v>
      </c>
      <c r="G36" s="13"/>
      <c r="H36" s="45"/>
      <c r="I36" s="45"/>
      <c r="J36" s="14"/>
      <c r="K36" s="55" t="str">
        <f t="shared" si="1"/>
        <v>Not selected</v>
      </c>
      <c r="L36" s="56" t="str">
        <f t="shared" si="2"/>
        <v>Not selected</v>
      </c>
      <c r="M36" s="54" t="str">
        <f t="shared" si="3"/>
        <v>Not selected</v>
      </c>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row>
    <row r="37" spans="1:116" s="2" customFormat="1" ht="12.75">
      <c r="A37" s="10"/>
      <c r="B37" s="29" t="s">
        <v>60</v>
      </c>
      <c r="C37" s="51">
        <v>0</v>
      </c>
      <c r="D37" s="52" t="str">
        <f t="shared" si="0"/>
        <v>Not selected</v>
      </c>
      <c r="E37" s="53" t="str">
        <f t="shared" si="4"/>
        <v>Not selected</v>
      </c>
      <c r="F37" s="54" t="str">
        <f t="shared" si="5"/>
        <v>Not selected</v>
      </c>
      <c r="G37" s="13"/>
      <c r="H37" s="45"/>
      <c r="I37" s="45"/>
      <c r="J37" s="14"/>
      <c r="K37" s="55" t="str">
        <f t="shared" si="1"/>
        <v>Not selected</v>
      </c>
      <c r="L37" s="56" t="str">
        <f t="shared" si="2"/>
        <v>Not selected</v>
      </c>
      <c r="M37" s="54" t="str">
        <f t="shared" si="3"/>
        <v>Not selected</v>
      </c>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c r="AT37" s="10"/>
      <c r="AU37" s="10"/>
      <c r="AV37" s="10"/>
      <c r="AW37" s="10"/>
      <c r="AX37" s="10"/>
      <c r="AY37" s="10"/>
      <c r="AZ37" s="10"/>
      <c r="BA37" s="10"/>
      <c r="BB37" s="10"/>
      <c r="BC37" s="10"/>
      <c r="BD37" s="10"/>
      <c r="BE37" s="10"/>
      <c r="BF37" s="10"/>
      <c r="BG37" s="10"/>
      <c r="BH37" s="10"/>
      <c r="BI37" s="10"/>
      <c r="BJ37" s="10"/>
      <c r="BK37" s="10"/>
      <c r="BL37" s="10"/>
      <c r="BM37" s="10"/>
      <c r="BN37" s="10"/>
      <c r="BO37" s="10"/>
      <c r="BP37" s="10"/>
      <c r="BQ37" s="10"/>
      <c r="BR37" s="10"/>
      <c r="BS37" s="10"/>
      <c r="BT37" s="10"/>
      <c r="BU37" s="10"/>
      <c r="BV37" s="10"/>
      <c r="BW37" s="10"/>
      <c r="BX37" s="10"/>
      <c r="BY37" s="10"/>
      <c r="BZ37" s="10"/>
      <c r="CA37" s="10"/>
      <c r="CB37" s="10"/>
      <c r="CC37" s="10"/>
      <c r="CD37" s="10"/>
      <c r="CE37" s="10"/>
      <c r="CF37" s="10"/>
      <c r="CG37" s="10"/>
      <c r="CH37" s="10"/>
      <c r="CI37" s="10"/>
      <c r="CJ37" s="10"/>
      <c r="CK37" s="10"/>
      <c r="CL37" s="10"/>
      <c r="CM37" s="10"/>
      <c r="CN37" s="10"/>
      <c r="CO37" s="10"/>
      <c r="CP37" s="10"/>
      <c r="CQ37" s="10"/>
      <c r="CR37" s="10"/>
      <c r="CS37" s="10"/>
      <c r="CT37" s="10"/>
      <c r="CU37" s="10"/>
      <c r="CV37" s="10"/>
      <c r="CW37" s="10"/>
      <c r="CX37" s="10"/>
      <c r="CY37" s="10"/>
      <c r="CZ37" s="10"/>
      <c r="DA37" s="10"/>
      <c r="DB37" s="10"/>
      <c r="DC37" s="10"/>
      <c r="DD37" s="10"/>
      <c r="DE37" s="10"/>
      <c r="DF37" s="10"/>
      <c r="DG37" s="10"/>
      <c r="DH37" s="10"/>
      <c r="DI37" s="10"/>
      <c r="DJ37" s="10"/>
      <c r="DK37" s="10"/>
      <c r="DL37" s="10"/>
    </row>
    <row r="38" spans="1:116" s="2" customFormat="1" ht="12.75">
      <c r="A38" s="10"/>
      <c r="B38" s="29" t="s">
        <v>60</v>
      </c>
      <c r="C38" s="51">
        <v>0</v>
      </c>
      <c r="D38" s="52" t="str">
        <f t="shared" si="0"/>
        <v>Not selected</v>
      </c>
      <c r="E38" s="53" t="str">
        <f t="shared" si="4"/>
        <v>Not selected</v>
      </c>
      <c r="F38" s="54" t="str">
        <f t="shared" si="5"/>
        <v>Not selected</v>
      </c>
      <c r="G38" s="13"/>
      <c r="H38" s="45"/>
      <c r="I38" s="45"/>
      <c r="J38" s="14"/>
      <c r="K38" s="55" t="str">
        <f t="shared" si="1"/>
        <v>Not selected</v>
      </c>
      <c r="L38" s="56" t="str">
        <f t="shared" si="2"/>
        <v>Not selected</v>
      </c>
      <c r="M38" s="54" t="str">
        <f t="shared" si="3"/>
        <v>Not selected</v>
      </c>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row>
    <row r="39" spans="1:116" s="2" customFormat="1" ht="12.75">
      <c r="A39" s="10"/>
      <c r="B39" s="29" t="s">
        <v>60</v>
      </c>
      <c r="C39" s="51">
        <v>0</v>
      </c>
      <c r="D39" s="52" t="str">
        <f t="shared" si="0"/>
        <v>Not selected</v>
      </c>
      <c r="E39" s="53" t="str">
        <f t="shared" si="4"/>
        <v>Not selected</v>
      </c>
      <c r="F39" s="54" t="str">
        <f t="shared" si="5"/>
        <v>Not selected</v>
      </c>
      <c r="G39" s="13"/>
      <c r="H39" s="45"/>
      <c r="I39" s="45"/>
      <c r="J39" s="14"/>
      <c r="K39" s="55" t="str">
        <f t="shared" si="1"/>
        <v>Not selected</v>
      </c>
      <c r="L39" s="56" t="str">
        <f t="shared" si="2"/>
        <v>Not selected</v>
      </c>
      <c r="M39" s="54" t="str">
        <f t="shared" si="3"/>
        <v>Not selected</v>
      </c>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row>
    <row r="40" spans="1:116" s="2" customFormat="1" ht="12.75">
      <c r="A40" s="10"/>
      <c r="B40" s="29" t="s">
        <v>60</v>
      </c>
      <c r="C40" s="51">
        <v>0</v>
      </c>
      <c r="D40" s="52" t="str">
        <f t="shared" si="0"/>
        <v>Not selected</v>
      </c>
      <c r="E40" s="53" t="str">
        <f t="shared" si="4"/>
        <v>Not selected</v>
      </c>
      <c r="F40" s="54" t="str">
        <f t="shared" si="5"/>
        <v>Not selected</v>
      </c>
      <c r="G40" s="13"/>
      <c r="H40" s="45"/>
      <c r="I40" s="45"/>
      <c r="J40" s="14"/>
      <c r="K40" s="55" t="str">
        <f t="shared" si="1"/>
        <v>Not selected</v>
      </c>
      <c r="L40" s="56" t="str">
        <f t="shared" si="2"/>
        <v>Not selected</v>
      </c>
      <c r="M40" s="54" t="str">
        <f t="shared" si="3"/>
        <v>Not selected</v>
      </c>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row>
    <row r="41" spans="1:116" s="2" customFormat="1" ht="12.75">
      <c r="A41" s="10"/>
      <c r="B41" s="29" t="s">
        <v>60</v>
      </c>
      <c r="C41" s="51">
        <v>0</v>
      </c>
      <c r="D41" s="52" t="str">
        <f t="shared" si="0"/>
        <v>Not selected</v>
      </c>
      <c r="E41" s="53" t="str">
        <f t="shared" si="4"/>
        <v>Not selected</v>
      </c>
      <c r="F41" s="54" t="str">
        <f t="shared" si="5"/>
        <v>Not selected</v>
      </c>
      <c r="G41" s="13"/>
      <c r="H41" s="45"/>
      <c r="I41" s="45"/>
      <c r="J41" s="14"/>
      <c r="K41" s="55" t="str">
        <f t="shared" si="1"/>
        <v>Not selected</v>
      </c>
      <c r="L41" s="56" t="str">
        <f t="shared" si="2"/>
        <v>Not selected</v>
      </c>
      <c r="M41" s="54" t="str">
        <f t="shared" si="3"/>
        <v>Not selected</v>
      </c>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row>
    <row r="42" spans="1:116" s="2" customFormat="1" ht="12.75">
      <c r="A42" s="10"/>
      <c r="B42" s="29" t="s">
        <v>60</v>
      </c>
      <c r="C42" s="51">
        <v>0</v>
      </c>
      <c r="D42" s="52" t="str">
        <f t="shared" si="0"/>
        <v>Not selected</v>
      </c>
      <c r="E42" s="53" t="str">
        <f t="shared" si="4"/>
        <v>Not selected</v>
      </c>
      <c r="F42" s="54" t="str">
        <f t="shared" si="5"/>
        <v>Not selected</v>
      </c>
      <c r="G42" s="13"/>
      <c r="H42" s="45"/>
      <c r="I42" s="45"/>
      <c r="J42" s="14"/>
      <c r="K42" s="55" t="str">
        <f t="shared" si="1"/>
        <v>Not selected</v>
      </c>
      <c r="L42" s="56" t="str">
        <f t="shared" si="2"/>
        <v>Not selected</v>
      </c>
      <c r="M42" s="54" t="str">
        <f t="shared" si="3"/>
        <v>Not selected</v>
      </c>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row>
    <row r="43" spans="1:116" s="2" customFormat="1" ht="12.75">
      <c r="A43" s="10"/>
      <c r="B43" s="29" t="s">
        <v>60</v>
      </c>
      <c r="C43" s="51">
        <v>0</v>
      </c>
      <c r="D43" s="52" t="str">
        <f t="shared" si="0"/>
        <v>Not selected</v>
      </c>
      <c r="E43" s="53" t="str">
        <f t="shared" si="4"/>
        <v>Not selected</v>
      </c>
      <c r="F43" s="54" t="str">
        <f>IF(ISNUMBER(SEARCH("delta",$C$12)),((((C43/1000)+1)*$D$6)/(1+(((C43/1000)+1)*$D$6)))*1000000,IF(ISNUMBER(SEARCH("ratio",$C$12)),(C43/(1+C43))*1000000,IF(ISNUMBER(SEARCH("%",$C$12)),C43*10000,IF(ISNUMBER(SEARCH("ppm",$C$12)),C43/10000,"Not selected"))))</f>
        <v>Not selected</v>
      </c>
      <c r="G43" s="13"/>
      <c r="H43" s="45"/>
      <c r="I43" s="45"/>
      <c r="J43" s="14"/>
      <c r="K43" s="55" t="str">
        <f t="shared" si="1"/>
        <v>Not selected</v>
      </c>
      <c r="L43" s="56" t="str">
        <f t="shared" si="2"/>
        <v>Not selected</v>
      </c>
      <c r="M43" s="54" t="str">
        <f t="shared" si="3"/>
        <v>Not selected</v>
      </c>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row>
    <row r="44" spans="1:116" s="2" customFormat="1" ht="12.75">
      <c r="A44" s="10"/>
      <c r="B44" s="29" t="s">
        <v>60</v>
      </c>
      <c r="C44" s="51">
        <v>0</v>
      </c>
      <c r="D44" s="52" t="str">
        <f t="shared" si="0"/>
        <v>Not selected</v>
      </c>
      <c r="E44" s="53" t="str">
        <f t="shared" si="4"/>
        <v>Not selected</v>
      </c>
      <c r="F44" s="54" t="str">
        <f t="shared" si="5"/>
        <v>Not selected</v>
      </c>
      <c r="G44" s="13"/>
      <c r="H44" s="45"/>
      <c r="I44" s="45"/>
      <c r="J44" s="14"/>
      <c r="K44" s="55" t="str">
        <f t="shared" si="1"/>
        <v>Not selected</v>
      </c>
      <c r="L44" s="56" t="str">
        <f t="shared" si="2"/>
        <v>Not selected</v>
      </c>
      <c r="M44" s="54" t="str">
        <f t="shared" si="3"/>
        <v>Not selected</v>
      </c>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row>
    <row r="45" spans="1:116" s="2" customFormat="1" ht="12.75">
      <c r="A45" s="10"/>
      <c r="B45" s="29" t="s">
        <v>60</v>
      </c>
      <c r="C45" s="51">
        <v>0</v>
      </c>
      <c r="D45" s="52" t="str">
        <f t="shared" si="0"/>
        <v>Not selected</v>
      </c>
      <c r="E45" s="53" t="str">
        <f t="shared" si="4"/>
        <v>Not selected</v>
      </c>
      <c r="F45" s="54" t="str">
        <f t="shared" si="5"/>
        <v>Not selected</v>
      </c>
      <c r="G45" s="13"/>
      <c r="H45" s="45"/>
      <c r="I45" s="45"/>
      <c r="J45" s="14"/>
      <c r="K45" s="55" t="str">
        <f t="shared" si="1"/>
        <v>Not selected</v>
      </c>
      <c r="L45" s="56" t="str">
        <f t="shared" si="2"/>
        <v>Not selected</v>
      </c>
      <c r="M45" s="54" t="str">
        <f t="shared" si="3"/>
        <v>Not selected</v>
      </c>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row>
    <row r="46" spans="1:116" s="2" customFormat="1" ht="12.75">
      <c r="A46" s="10"/>
      <c r="B46" s="29" t="s">
        <v>60</v>
      </c>
      <c r="C46" s="51">
        <v>0</v>
      </c>
      <c r="D46" s="52" t="str">
        <f t="shared" si="0"/>
        <v>Not selected</v>
      </c>
      <c r="E46" s="53" t="str">
        <f t="shared" si="4"/>
        <v>Not selected</v>
      </c>
      <c r="F46" s="54" t="str">
        <f t="shared" si="5"/>
        <v>Not selected</v>
      </c>
      <c r="G46" s="13"/>
      <c r="H46" s="45"/>
      <c r="I46" s="45"/>
      <c r="J46" s="14"/>
      <c r="K46" s="55" t="str">
        <f t="shared" si="1"/>
        <v>Not selected</v>
      </c>
      <c r="L46" s="56" t="str">
        <f t="shared" si="2"/>
        <v>Not selected</v>
      </c>
      <c r="M46" s="54" t="str">
        <f t="shared" si="3"/>
        <v>Not selected</v>
      </c>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row>
    <row r="47" spans="1:116" s="2" customFormat="1" ht="12.75">
      <c r="A47" s="10"/>
      <c r="B47" s="29" t="s">
        <v>60</v>
      </c>
      <c r="C47" s="51">
        <v>0</v>
      </c>
      <c r="D47" s="52" t="str">
        <f t="shared" si="0"/>
        <v>Not selected</v>
      </c>
      <c r="E47" s="53" t="str">
        <f t="shared" si="4"/>
        <v>Not selected</v>
      </c>
      <c r="F47" s="54" t="str">
        <f t="shared" si="5"/>
        <v>Not selected</v>
      </c>
      <c r="G47" s="13"/>
      <c r="H47" s="45"/>
      <c r="I47" s="45"/>
      <c r="J47" s="14"/>
      <c r="K47" s="55" t="str">
        <f t="shared" si="1"/>
        <v>Not selected</v>
      </c>
      <c r="L47" s="56" t="str">
        <f t="shared" si="2"/>
        <v>Not selected</v>
      </c>
      <c r="M47" s="54" t="str">
        <f t="shared" si="3"/>
        <v>Not selected</v>
      </c>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row>
    <row r="48" spans="1:116" s="2" customFormat="1" ht="12.75">
      <c r="A48" s="10"/>
      <c r="B48" s="29" t="s">
        <v>60</v>
      </c>
      <c r="C48" s="51">
        <v>0</v>
      </c>
      <c r="D48" s="52" t="str">
        <f t="shared" si="0"/>
        <v>Not selected</v>
      </c>
      <c r="E48" s="53" t="str">
        <f t="shared" si="4"/>
        <v>Not selected</v>
      </c>
      <c r="F48" s="54" t="str">
        <f t="shared" si="5"/>
        <v>Not selected</v>
      </c>
      <c r="G48" s="13"/>
      <c r="H48" s="45"/>
      <c r="I48" s="45"/>
      <c r="J48" s="14"/>
      <c r="K48" s="55" t="str">
        <f t="shared" si="1"/>
        <v>Not selected</v>
      </c>
      <c r="L48" s="56" t="str">
        <f t="shared" si="2"/>
        <v>Not selected</v>
      </c>
      <c r="M48" s="54" t="str">
        <f t="shared" si="3"/>
        <v>Not selected</v>
      </c>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row>
    <row r="49" spans="1:116" s="2" customFormat="1" ht="12.75">
      <c r="A49" s="10"/>
      <c r="B49" s="29" t="s">
        <v>60</v>
      </c>
      <c r="C49" s="51">
        <v>0</v>
      </c>
      <c r="D49" s="52" t="str">
        <f t="shared" si="0"/>
        <v>Not selected</v>
      </c>
      <c r="E49" s="53" t="str">
        <f t="shared" si="4"/>
        <v>Not selected</v>
      </c>
      <c r="F49" s="54" t="str">
        <f t="shared" si="5"/>
        <v>Not selected</v>
      </c>
      <c r="G49" s="13"/>
      <c r="H49" s="45"/>
      <c r="I49" s="45"/>
      <c r="J49" s="14"/>
      <c r="K49" s="55" t="str">
        <f t="shared" si="1"/>
        <v>Not selected</v>
      </c>
      <c r="L49" s="56" t="str">
        <f t="shared" si="2"/>
        <v>Not selected</v>
      </c>
      <c r="M49" s="54" t="str">
        <f t="shared" si="3"/>
        <v>Not selected</v>
      </c>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row>
    <row r="50" spans="1:116" s="2" customFormat="1" ht="12.75">
      <c r="A50" s="10"/>
      <c r="B50" s="29" t="s">
        <v>60</v>
      </c>
      <c r="C50" s="51">
        <v>0</v>
      </c>
      <c r="D50" s="52" t="str">
        <f t="shared" si="0"/>
        <v>Not selected</v>
      </c>
      <c r="E50" s="53" t="str">
        <f t="shared" si="4"/>
        <v>Not selected</v>
      </c>
      <c r="F50" s="54" t="str">
        <f t="shared" si="5"/>
        <v>Not selected</v>
      </c>
      <c r="G50" s="13"/>
      <c r="H50" s="45"/>
      <c r="I50" s="45"/>
      <c r="J50" s="14"/>
      <c r="K50" s="55" t="str">
        <f t="shared" si="1"/>
        <v>Not selected</v>
      </c>
      <c r="L50" s="56" t="str">
        <f t="shared" si="2"/>
        <v>Not selected</v>
      </c>
      <c r="M50" s="54" t="str">
        <f t="shared" si="3"/>
        <v>Not selected</v>
      </c>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c r="AU50" s="10"/>
      <c r="AV50" s="10"/>
      <c r="AW50" s="10"/>
      <c r="AX50" s="10"/>
      <c r="AY50" s="10"/>
      <c r="AZ50" s="10"/>
      <c r="BA50" s="10"/>
      <c r="BB50" s="10"/>
      <c r="BC50" s="10"/>
      <c r="BD50" s="10"/>
      <c r="BE50" s="10"/>
      <c r="BF50" s="10"/>
      <c r="BG50" s="10"/>
      <c r="BH50" s="10"/>
      <c r="BI50" s="10"/>
      <c r="BJ50" s="10"/>
      <c r="BK50" s="10"/>
      <c r="BL50" s="10"/>
      <c r="BM50" s="10"/>
      <c r="BN50" s="10"/>
      <c r="BO50" s="10"/>
      <c r="BP50" s="10"/>
      <c r="BQ50" s="10"/>
      <c r="BR50" s="10"/>
      <c r="BS50" s="10"/>
      <c r="BT50" s="10"/>
      <c r="BU50" s="10"/>
      <c r="BV50" s="10"/>
      <c r="BW50" s="10"/>
      <c r="BX50" s="10"/>
      <c r="BY50" s="10"/>
      <c r="BZ50" s="10"/>
      <c r="CA50" s="10"/>
      <c r="CB50" s="10"/>
      <c r="CC50" s="10"/>
      <c r="CD50" s="10"/>
      <c r="CE50" s="10"/>
      <c r="CF50" s="10"/>
      <c r="CG50" s="10"/>
      <c r="CH50" s="10"/>
      <c r="CI50" s="10"/>
      <c r="CJ50" s="10"/>
      <c r="CK50" s="10"/>
      <c r="CL50" s="10"/>
      <c r="CM50" s="10"/>
      <c r="CN50" s="10"/>
      <c r="CO50" s="10"/>
      <c r="CP50" s="10"/>
      <c r="CQ50" s="10"/>
      <c r="CR50" s="10"/>
      <c r="CS50" s="10"/>
      <c r="CT50" s="10"/>
      <c r="CU50" s="10"/>
      <c r="CV50" s="10"/>
      <c r="CW50" s="10"/>
      <c r="CX50" s="10"/>
      <c r="CY50" s="10"/>
      <c r="CZ50" s="10"/>
      <c r="DA50" s="10"/>
      <c r="DB50" s="10"/>
      <c r="DC50" s="10"/>
      <c r="DD50" s="10"/>
      <c r="DE50" s="10"/>
      <c r="DF50" s="10"/>
      <c r="DG50" s="10"/>
      <c r="DH50" s="10"/>
      <c r="DI50" s="10"/>
      <c r="DJ50" s="10"/>
      <c r="DK50" s="10"/>
      <c r="DL50" s="10"/>
    </row>
    <row r="51" spans="1:116" s="2" customFormat="1" ht="12.75">
      <c r="A51" s="10"/>
      <c r="B51" s="29" t="s">
        <v>60</v>
      </c>
      <c r="C51" s="51">
        <v>0</v>
      </c>
      <c r="D51" s="52" t="str">
        <f t="shared" si="0"/>
        <v>Not selected</v>
      </c>
      <c r="E51" s="53" t="str">
        <f t="shared" si="4"/>
        <v>Not selected</v>
      </c>
      <c r="F51" s="54" t="str">
        <f t="shared" si="5"/>
        <v>Not selected</v>
      </c>
      <c r="G51" s="13"/>
      <c r="H51" s="45"/>
      <c r="I51" s="45"/>
      <c r="J51" s="14"/>
      <c r="K51" s="55" t="str">
        <f t="shared" si="1"/>
        <v>Not selected</v>
      </c>
      <c r="L51" s="56" t="str">
        <f t="shared" si="2"/>
        <v>Not selected</v>
      </c>
      <c r="M51" s="54" t="str">
        <f t="shared" si="3"/>
        <v>Not selected</v>
      </c>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c r="AR51" s="10"/>
      <c r="AS51" s="10"/>
      <c r="AT51" s="10"/>
      <c r="AU51" s="10"/>
      <c r="AV51" s="10"/>
      <c r="AW51" s="10"/>
      <c r="AX51" s="10"/>
      <c r="AY51" s="10"/>
      <c r="AZ51" s="10"/>
      <c r="BA51" s="10"/>
      <c r="BB51" s="10"/>
      <c r="BC51" s="10"/>
      <c r="BD51" s="10"/>
      <c r="BE51" s="10"/>
      <c r="BF51" s="10"/>
      <c r="BG51" s="10"/>
      <c r="BH51" s="10"/>
      <c r="BI51" s="10"/>
      <c r="BJ51" s="10"/>
      <c r="BK51" s="10"/>
      <c r="BL51" s="10"/>
      <c r="BM51" s="10"/>
      <c r="BN51" s="10"/>
      <c r="BO51" s="10"/>
      <c r="BP51" s="10"/>
      <c r="BQ51" s="10"/>
      <c r="BR51" s="10"/>
      <c r="BS51" s="10"/>
      <c r="BT51" s="10"/>
      <c r="BU51" s="10"/>
      <c r="BV51" s="10"/>
      <c r="BW51" s="10"/>
      <c r="BX51" s="10"/>
      <c r="BY51" s="10"/>
      <c r="BZ51" s="10"/>
      <c r="CA51" s="10"/>
      <c r="CB51" s="10"/>
      <c r="CC51" s="10"/>
      <c r="CD51" s="10"/>
      <c r="CE51" s="10"/>
      <c r="CF51" s="10"/>
      <c r="CG51" s="10"/>
      <c r="CH51" s="10"/>
      <c r="CI51" s="10"/>
      <c r="CJ51" s="10"/>
      <c r="CK51" s="10"/>
      <c r="CL51" s="10"/>
      <c r="CM51" s="10"/>
      <c r="CN51" s="10"/>
      <c r="CO51" s="10"/>
      <c r="CP51" s="10"/>
      <c r="CQ51" s="10"/>
      <c r="CR51" s="10"/>
      <c r="CS51" s="10"/>
      <c r="CT51" s="10"/>
      <c r="CU51" s="10"/>
      <c r="CV51" s="10"/>
      <c r="CW51" s="10"/>
      <c r="CX51" s="10"/>
      <c r="CY51" s="10"/>
      <c r="CZ51" s="10"/>
      <c r="DA51" s="10"/>
      <c r="DB51" s="10"/>
      <c r="DC51" s="10"/>
      <c r="DD51" s="10"/>
      <c r="DE51" s="10"/>
      <c r="DF51" s="10"/>
      <c r="DG51" s="10"/>
      <c r="DH51" s="10"/>
      <c r="DI51" s="10"/>
      <c r="DJ51" s="10"/>
      <c r="DK51" s="10"/>
      <c r="DL51" s="10"/>
    </row>
    <row r="52" spans="1:116" ht="15.75" thickBot="1">
      <c r="B52" s="30" t="s">
        <v>60</v>
      </c>
      <c r="C52" s="57">
        <v>0</v>
      </c>
      <c r="D52" s="58" t="str">
        <f t="shared" si="0"/>
        <v>Not selected</v>
      </c>
      <c r="E52" s="59" t="str">
        <f t="shared" si="4"/>
        <v>Not selected</v>
      </c>
      <c r="F52" s="60" t="str">
        <f t="shared" si="5"/>
        <v>Not selected</v>
      </c>
      <c r="G52" s="15"/>
      <c r="H52" s="66"/>
      <c r="I52" s="66"/>
      <c r="J52" s="16"/>
      <c r="K52" s="62" t="str">
        <f t="shared" si="1"/>
        <v>Not selected</v>
      </c>
      <c r="L52" s="63" t="str">
        <f t="shared" si="2"/>
        <v>Not selected</v>
      </c>
      <c r="M52" s="60" t="str">
        <f t="shared" si="3"/>
        <v>Not selected</v>
      </c>
    </row>
    <row r="53" spans="1:116">
      <c r="B53" s="64"/>
      <c r="J53" s="45"/>
    </row>
    <row r="54" spans="1:116">
      <c r="B54" s="64"/>
      <c r="J54" s="45"/>
    </row>
    <row r="55" spans="1:116">
      <c r="B55" s="64"/>
      <c r="J55" s="45"/>
    </row>
    <row r="56" spans="1:116">
      <c r="B56" s="64"/>
      <c r="J56" s="45"/>
    </row>
    <row r="57" spans="1:116">
      <c r="B57" s="64"/>
      <c r="J57" s="45"/>
    </row>
    <row r="58" spans="1:116">
      <c r="B58" s="64"/>
      <c r="J58" s="45"/>
    </row>
    <row r="59" spans="1:116">
      <c r="B59" s="64"/>
      <c r="J59" s="45"/>
    </row>
    <row r="60" spans="1:116">
      <c r="B60" s="64"/>
      <c r="J60" s="45"/>
    </row>
    <row r="61" spans="1:116">
      <c r="B61" s="64"/>
      <c r="J61" s="45"/>
    </row>
    <row r="62" spans="1:116">
      <c r="B62" s="64"/>
      <c r="J62" s="45"/>
    </row>
    <row r="63" spans="1:116">
      <c r="J63" s="65"/>
    </row>
  </sheetData>
  <mergeCells count="18">
    <mergeCell ref="B2:I2"/>
    <mergeCell ref="J2:M2"/>
    <mergeCell ref="D3:E3"/>
    <mergeCell ref="H3:J3"/>
    <mergeCell ref="D4:E4"/>
    <mergeCell ref="H4:J4"/>
    <mergeCell ref="F3:G9"/>
    <mergeCell ref="D5:E5"/>
    <mergeCell ref="H5:J5"/>
    <mergeCell ref="D6:E6"/>
    <mergeCell ref="H6:J6"/>
    <mergeCell ref="D7:E7"/>
    <mergeCell ref="H7:J7"/>
    <mergeCell ref="K11:M11"/>
    <mergeCell ref="D8:E8"/>
    <mergeCell ref="H8:J8"/>
    <mergeCell ref="H9:J9"/>
    <mergeCell ref="D11:F11"/>
  </mergeCells>
  <conditionalFormatting sqref="D13:F52">
    <cfRule type="cellIs" dxfId="58" priority="7" operator="equal">
      <formula>0</formula>
    </cfRule>
    <cfRule type="cellIs" dxfId="57" priority="12" operator="lessThan">
      <formula>0</formula>
    </cfRule>
    <cfRule type="cellIs" dxfId="56" priority="13" operator="greaterThan">
      <formula>1</formula>
    </cfRule>
  </conditionalFormatting>
  <conditionalFormatting sqref="C13:C52">
    <cfRule type="cellIs" dxfId="55" priority="9" operator="equal">
      <formula>0</formula>
    </cfRule>
    <cfRule type="cellIs" dxfId="54" priority="10" operator="lessThan">
      <formula>0</formula>
    </cfRule>
    <cfRule type="cellIs" dxfId="53" priority="11" operator="greaterThan">
      <formula>1</formula>
    </cfRule>
  </conditionalFormatting>
  <conditionalFormatting sqref="C13:C60">
    <cfRule type="cellIs" dxfId="52" priority="8" operator="equal">
      <formula>1</formula>
    </cfRule>
  </conditionalFormatting>
  <conditionalFormatting sqref="K13:M52">
    <cfRule type="cellIs" dxfId="51" priority="4" operator="equal">
      <formula>0</formula>
    </cfRule>
    <cfRule type="cellIs" dxfId="50" priority="5" operator="lessThan">
      <formula>0</formula>
    </cfRule>
    <cfRule type="cellIs" dxfId="49" priority="6" operator="greaterThan">
      <formula>1</formula>
    </cfRule>
  </conditionalFormatting>
  <conditionalFormatting sqref="D9">
    <cfRule type="cellIs" dxfId="48" priority="1" operator="lessThan">
      <formula>1</formula>
    </cfRule>
    <cfRule type="cellIs" dxfId="47" priority="2" operator="equal">
      <formula>1</formula>
    </cfRule>
    <cfRule type="cellIs" dxfId="46" priority="3" operator="greaterThan">
      <formula>1</formula>
    </cfRule>
  </conditionalFormatting>
  <dataValidations count="2">
    <dataValidation type="decimal" allowBlank="1" showInputMessage="1" showErrorMessage="1" errorTitle="Delta" error="by definition delta value must be &gt;-1000" promptTitle="Type or paste value" sqref="C13:C51">
      <formula1>-999.999999999999</formula1>
      <formula2>1E+37</formula2>
    </dataValidation>
    <dataValidation type="decimal" allowBlank="1" showInputMessage="1" showErrorMessage="1" errorTitle="Delta" error="by definition delta value must be &gt;-1000" sqref="C52">
      <formula1>-999.999999999999</formula1>
      <formula2>1E+37</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14:formula1>
            <xm:f>Constants!$A$22:$A$26</xm:f>
          </x14:formula1>
          <xm:sqref>D3</xm:sqref>
        </x14:dataValidation>
        <x14:dataValidation type="list" allowBlank="1" showInputMessage="1" showErrorMessage="1">
          <x14:formula1>
            <xm:f>Tables!$C$24:$C$34</xm:f>
          </x14:formula1>
          <xm:sqref>D6:E6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L68"/>
  <sheetViews>
    <sheetView zoomScaleNormal="100" workbookViewId="0">
      <selection activeCell="D8" sqref="D8"/>
    </sheetView>
  </sheetViews>
  <sheetFormatPr defaultRowHeight="15"/>
  <cols>
    <col min="1" max="1" width="3" style="46" customWidth="1"/>
    <col min="2" max="2" width="23.85546875" style="47" customWidth="1"/>
    <col min="3" max="3" width="28.5703125" style="46" customWidth="1"/>
    <col min="4" max="4" width="28.42578125" style="46" customWidth="1"/>
    <col min="5" max="5" width="37.5703125" style="46" customWidth="1"/>
    <col min="6" max="6" width="19.28515625" style="46" customWidth="1"/>
    <col min="7" max="7" width="2.28515625" style="46" customWidth="1"/>
    <col min="8" max="8" width="6.7109375" style="46" customWidth="1"/>
    <col min="9" max="9" width="20" style="46" customWidth="1"/>
    <col min="10" max="10" width="20.140625" style="46" customWidth="1"/>
    <col min="11" max="11" width="18" style="46" customWidth="1"/>
    <col min="12" max="12" width="16.7109375" style="46" customWidth="1"/>
    <col min="13" max="13" width="19.140625" style="46" customWidth="1"/>
    <col min="14" max="116" width="16.7109375" style="46" customWidth="1"/>
    <col min="117" max="16384" width="9.140625" style="48"/>
  </cols>
  <sheetData>
    <row r="1" spans="1:116" ht="15.75" thickBot="1"/>
    <row r="2" spans="1:116" s="50" customFormat="1" ht="39.75" customHeight="1" thickBot="1">
      <c r="A2" s="49"/>
      <c r="B2" s="317" t="s">
        <v>59</v>
      </c>
      <c r="C2" s="319"/>
      <c r="D2" s="319"/>
      <c r="E2" s="319"/>
      <c r="F2" s="319"/>
      <c r="G2" s="319"/>
      <c r="H2" s="319"/>
      <c r="I2" s="319"/>
      <c r="J2" s="318" t="s">
        <v>326</v>
      </c>
      <c r="K2" s="318"/>
      <c r="L2" s="318"/>
      <c r="M2" s="352"/>
      <c r="N2" s="49"/>
      <c r="O2" s="49"/>
      <c r="P2" s="49"/>
      <c r="Q2" s="49"/>
      <c r="R2" s="49"/>
      <c r="S2" s="49"/>
      <c r="T2" s="49"/>
      <c r="U2" s="49"/>
      <c r="V2" s="49"/>
      <c r="W2" s="49"/>
      <c r="X2" s="49"/>
      <c r="Y2" s="49"/>
      <c r="Z2" s="49"/>
      <c r="AA2" s="49"/>
      <c r="AB2" s="49"/>
      <c r="AC2" s="49"/>
      <c r="AD2" s="49"/>
      <c r="AE2" s="49"/>
      <c r="AF2" s="49"/>
      <c r="AG2" s="49"/>
      <c r="AH2" s="49"/>
      <c r="AI2" s="49"/>
      <c r="AJ2" s="49"/>
      <c r="AK2" s="49"/>
      <c r="AL2" s="49"/>
      <c r="AM2" s="49"/>
      <c r="AN2" s="49"/>
      <c r="AO2" s="49"/>
      <c r="AP2" s="49"/>
      <c r="AQ2" s="49"/>
      <c r="AR2" s="49"/>
      <c r="AS2" s="49"/>
      <c r="AT2" s="49"/>
      <c r="AU2" s="49"/>
      <c r="AV2" s="49"/>
      <c r="AW2" s="49"/>
      <c r="AX2" s="49"/>
      <c r="AY2" s="49"/>
      <c r="AZ2" s="49"/>
      <c r="BA2" s="49"/>
      <c r="BB2" s="49"/>
      <c r="BC2" s="49"/>
      <c r="BD2" s="49"/>
      <c r="BE2" s="49"/>
      <c r="BF2" s="49"/>
      <c r="BG2" s="49"/>
      <c r="BH2" s="49"/>
      <c r="BI2" s="49"/>
      <c r="BJ2" s="49"/>
      <c r="BK2" s="49"/>
      <c r="BL2" s="49"/>
      <c r="BM2" s="49"/>
      <c r="BN2" s="49"/>
      <c r="BO2" s="49"/>
      <c r="BP2" s="49"/>
      <c r="BQ2" s="49"/>
      <c r="BR2" s="49"/>
      <c r="BS2" s="49"/>
      <c r="BT2" s="49"/>
      <c r="BU2" s="49"/>
      <c r="BV2" s="49"/>
      <c r="BW2" s="49"/>
      <c r="BX2" s="49"/>
      <c r="BY2" s="49"/>
      <c r="BZ2" s="49"/>
      <c r="CA2" s="49"/>
      <c r="CB2" s="49"/>
      <c r="CC2" s="49"/>
      <c r="CD2" s="49"/>
      <c r="CE2" s="49"/>
      <c r="CF2" s="49"/>
      <c r="CG2" s="49"/>
      <c r="CH2" s="49"/>
      <c r="CI2" s="49"/>
      <c r="CJ2" s="49"/>
      <c r="CK2" s="49"/>
      <c r="CL2" s="49"/>
      <c r="CM2" s="49"/>
      <c r="CN2" s="49"/>
      <c r="CO2" s="49"/>
      <c r="CP2" s="49"/>
      <c r="CQ2" s="49"/>
      <c r="CR2" s="49"/>
      <c r="CS2" s="49"/>
      <c r="CT2" s="49"/>
      <c r="CU2" s="49"/>
      <c r="CV2" s="49"/>
      <c r="CW2" s="49"/>
      <c r="CX2" s="49"/>
      <c r="CY2" s="49"/>
      <c r="CZ2" s="49"/>
      <c r="DA2" s="49"/>
      <c r="DB2" s="49"/>
      <c r="DC2" s="49"/>
      <c r="DD2" s="49"/>
      <c r="DE2" s="49"/>
      <c r="DF2" s="49"/>
      <c r="DG2" s="49"/>
      <c r="DH2" s="49"/>
      <c r="DI2" s="49"/>
      <c r="DJ2" s="49"/>
      <c r="DK2" s="49"/>
      <c r="DL2" s="49"/>
    </row>
    <row r="3" spans="1:116" s="2" customFormat="1" ht="32.1" customHeight="1" thickBot="1">
      <c r="A3" s="10"/>
      <c r="B3" s="26" t="s">
        <v>61</v>
      </c>
      <c r="C3" s="225" t="s">
        <v>1</v>
      </c>
      <c r="D3" s="340" t="s">
        <v>30</v>
      </c>
      <c r="E3" s="341"/>
      <c r="F3" s="327" t="s">
        <v>218</v>
      </c>
      <c r="G3" s="328"/>
      <c r="H3" s="346" t="s">
        <v>40</v>
      </c>
      <c r="I3" s="347"/>
      <c r="J3" s="347"/>
      <c r="K3" s="24" t="s">
        <v>52</v>
      </c>
      <c r="L3" s="24" t="s">
        <v>58</v>
      </c>
      <c r="M3" s="25" t="s">
        <v>53</v>
      </c>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row>
    <row r="4" spans="1:116" s="2" customFormat="1" ht="32.1" customHeight="1" thickBot="1">
      <c r="A4" s="10"/>
      <c r="B4" s="27" t="s">
        <v>130</v>
      </c>
      <c r="C4" s="233" t="s">
        <v>3</v>
      </c>
      <c r="D4" s="353" t="str">
        <f>IF(ISNUMBER(SEARCH("delta",D3)),Constants!B33,IF(ISNUMBER(SEARCH("ratio",D3)),Constants!B34,IF(ISNUMBER(SEARCH("%",D3)),Constants!B35,IF(ISNUMBER(SEARCH("ppm",D3)),Constants!B36,IF(ISNUMBER(SEARCH("select",D3)),Constants!B32)))))</f>
        <v>Select "Conversion from"</v>
      </c>
      <c r="E4" s="354"/>
      <c r="F4" s="329"/>
      <c r="G4" s="330"/>
      <c r="H4" s="348" t="s">
        <v>37</v>
      </c>
      <c r="I4" s="349"/>
      <c r="J4" s="350"/>
      <c r="K4" s="22" t="s">
        <v>41</v>
      </c>
      <c r="L4" s="5" t="s">
        <v>51</v>
      </c>
      <c r="M4" s="23">
        <v>0</v>
      </c>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row>
    <row r="5" spans="1:116" s="2" customFormat="1" ht="32.1" customHeight="1" thickBot="1">
      <c r="A5" s="10"/>
      <c r="B5" s="26" t="s">
        <v>61</v>
      </c>
      <c r="C5" s="229" t="s">
        <v>302</v>
      </c>
      <c r="D5" s="234" t="s">
        <v>256</v>
      </c>
      <c r="E5" s="235" t="str">
        <f>IF(ISNUMBER(SEARCH(Tables!C36,D5)),Tables!J36,IF(ISNUMBER(SEARCH(Tables!C37,D5)),Tables!J37,IF(ISNUMBER(SEARCH(Tables!C38,D5)),Tables!J38,IF(ISNUMBER(SEARCH(Tables!C40,D5)),Tables!J40,IF(ISNUMBER(SEARCH(Tables!C41,D5)),Tables!J41,IF(ISNUMBER(SEARCH(Tables!C42,D5)),Tables!J42,IF(ISNUMBER(SEARCH("select",D5)),Tables!J35)))))))</f>
        <v>Select "Absolut isotope ratio Rstd for delta zero point"</v>
      </c>
      <c r="F5" s="329"/>
      <c r="G5" s="330"/>
      <c r="H5" s="309" t="s">
        <v>38</v>
      </c>
      <c r="I5" s="310"/>
      <c r="J5" s="311"/>
      <c r="K5" s="3" t="s">
        <v>42</v>
      </c>
      <c r="L5" s="20" t="s">
        <v>34</v>
      </c>
      <c r="M5" s="35" t="s">
        <v>54</v>
      </c>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row>
    <row r="6" spans="1:116" s="2" customFormat="1" ht="46.5" customHeight="1" thickBot="1">
      <c r="A6" s="10"/>
      <c r="B6" s="27" t="s">
        <v>130</v>
      </c>
      <c r="C6" s="229" t="s">
        <v>303</v>
      </c>
      <c r="D6" s="231" t="str">
        <f>IF(ISNUMBER(SEARCH(Tables!C36,D5)),Tables!D36,IF(ISNUMBER(SEARCH(Tables!C37,D5)),Tables!D37,IF(ISNUMBER(SEARCH(Tables!C38,D5)),Tables!D38,IF(ISNUMBER(SEARCH(Tables!C40,D5)),Tables!D40,IF(ISNUMBER(SEARCH(Tables!C41,D5)),Tables!D41,IF(ISNUMBER(SEARCH(Tables!C42,D5)),Tables!D42,IF(ISNUMBER(SEARCH("select",D5)),Tables!D2)))))))</f>
        <v xml:space="preserve">Select "Absolute isotope ratio Rstd for delta zero point" </v>
      </c>
      <c r="E6" s="236" t="str">
        <f>E5</f>
        <v>Select "Absolut isotope ratio Rstd for delta zero point"</v>
      </c>
      <c r="F6" s="329"/>
      <c r="G6" s="330"/>
      <c r="H6" s="351" t="s">
        <v>198</v>
      </c>
      <c r="I6" s="310"/>
      <c r="J6" s="311"/>
      <c r="K6" s="19" t="s">
        <v>79</v>
      </c>
      <c r="L6" s="20" t="s">
        <v>31</v>
      </c>
      <c r="M6" s="36" t="s">
        <v>57</v>
      </c>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row>
    <row r="7" spans="1:116" s="2" customFormat="1" ht="42.75" customHeight="1" thickBot="1">
      <c r="A7" s="10"/>
      <c r="B7" s="27" t="s">
        <v>130</v>
      </c>
      <c r="C7" s="237" t="s">
        <v>231</v>
      </c>
      <c r="D7" s="238" t="str">
        <f>IF(ISNUMBER(SEARCH(Tables!C36,D5)),Tables!G36,IF(ISNUMBER(SEARCH(Tables!C37,D5)),Tables!G37,IF(ISNUMBER(SEARCH(Tables!C38,D5)),Tables!G38,IF(ISNUMBER(SEARCH(Tables!C40,D5)),Tables!G40,IF(ISNUMBER(SEARCH(Tables!C41,D5)),Tables!G41,IF(ISNUMBER(SEARCH(Tables!C42,D5)),Tables!G42,IF(ISNUMBER(SEARCH("select",D5)),Tables!D2)))))))</f>
        <v xml:space="preserve">Select "Absolute isotope ratio Rstd for delta zero point" </v>
      </c>
      <c r="E7" s="239"/>
      <c r="F7" s="329"/>
      <c r="G7" s="330"/>
      <c r="H7" s="309" t="s">
        <v>233</v>
      </c>
      <c r="I7" s="310"/>
      <c r="J7" s="311"/>
      <c r="K7" s="3" t="s">
        <v>43</v>
      </c>
      <c r="L7" s="20" t="s">
        <v>34</v>
      </c>
      <c r="M7" s="35" t="s">
        <v>54</v>
      </c>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10"/>
      <c r="BT7" s="10"/>
      <c r="BU7" s="10"/>
      <c r="BV7" s="10"/>
      <c r="BW7" s="10"/>
      <c r="BX7" s="10"/>
      <c r="BY7" s="10"/>
      <c r="BZ7" s="10"/>
      <c r="CA7" s="10"/>
      <c r="CB7" s="10"/>
      <c r="CC7" s="10"/>
      <c r="CD7" s="10"/>
      <c r="CE7" s="10"/>
      <c r="CF7" s="10"/>
      <c r="CG7" s="10"/>
      <c r="CH7" s="10"/>
      <c r="CI7" s="10"/>
      <c r="CJ7" s="10"/>
      <c r="CK7" s="10"/>
      <c r="CL7" s="10"/>
      <c r="CM7" s="10"/>
      <c r="CN7" s="10"/>
      <c r="CO7" s="10"/>
      <c r="CP7" s="10"/>
      <c r="CQ7" s="10"/>
      <c r="CR7" s="10"/>
      <c r="CS7" s="10"/>
      <c r="CT7" s="10"/>
      <c r="CU7" s="10"/>
      <c r="CV7" s="10"/>
      <c r="CW7" s="10"/>
      <c r="CX7" s="10"/>
      <c r="CY7" s="10"/>
      <c r="CZ7" s="10"/>
      <c r="DA7" s="10"/>
      <c r="DB7" s="10"/>
      <c r="DC7" s="10"/>
      <c r="DD7" s="10"/>
      <c r="DE7" s="10"/>
      <c r="DF7" s="10"/>
      <c r="DG7" s="10"/>
      <c r="DH7" s="10"/>
      <c r="DI7" s="10"/>
      <c r="DJ7" s="10"/>
      <c r="DK7" s="10"/>
      <c r="DL7" s="10"/>
    </row>
    <row r="8" spans="1:116" s="2" customFormat="1" ht="39" customHeight="1" thickBot="1">
      <c r="A8" s="10"/>
      <c r="B8" s="26" t="s">
        <v>61</v>
      </c>
      <c r="C8" s="202" t="s">
        <v>237</v>
      </c>
      <c r="D8" s="214" t="s">
        <v>298</v>
      </c>
      <c r="E8" s="215" t="str">
        <f>IF(ISNUMBER(SEARCH(Tables!C65,D8)),Tables!J65,IF(ISNUMBER(SEARCH(Tables!C66,D8)),Tables!J66,IF(ISNUMBER(SEARCH(Tables!C60,D8)),Tables!J60,IF(ISNUMBER(SEARCH(Tables!C61,D8)),Tables!J61,IF(ISNUMBER(SEARCH(Tables!C62,D8)),Tables!J62,IF(ISNUMBER(SEARCH(Tables!C63,D8)),Tables!J63,IF(ISNUMBER(SEARCH(Tables!C64,D8)),Tables!J64,IF(ISNUMBER(SEARCH(Tables!C67,D8)),Tables!J67,IF(ISNUMBER(SEARCH(Tables!C68,D8)),Tables!J68,IF(ISNUMBER(SEARCH("select",D8)),Tables!J35))))))))))</f>
        <v>Select "Absolut isotope ratio Rstd for delta zero point"</v>
      </c>
      <c r="F8" s="329"/>
      <c r="G8" s="330"/>
      <c r="H8" s="309" t="s">
        <v>202</v>
      </c>
      <c r="I8" s="310"/>
      <c r="J8" s="311"/>
      <c r="K8" s="20" t="s">
        <v>323</v>
      </c>
      <c r="L8" s="20" t="s">
        <v>32</v>
      </c>
      <c r="M8" s="17" t="s">
        <v>55</v>
      </c>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c r="BB8" s="10"/>
      <c r="BC8" s="10"/>
      <c r="BD8" s="10"/>
      <c r="BE8" s="10"/>
      <c r="BF8" s="10"/>
      <c r="BG8" s="10"/>
      <c r="BH8" s="10"/>
      <c r="BI8" s="10"/>
      <c r="BJ8" s="10"/>
      <c r="BK8" s="10"/>
      <c r="BL8" s="10"/>
      <c r="BM8" s="10"/>
      <c r="BN8" s="10"/>
      <c r="BO8" s="10"/>
      <c r="BP8" s="10"/>
      <c r="BQ8" s="10"/>
      <c r="BR8" s="10"/>
      <c r="BS8" s="10"/>
      <c r="BT8" s="10"/>
      <c r="BU8" s="10"/>
      <c r="BV8" s="10"/>
      <c r="BW8" s="10"/>
      <c r="BX8" s="10"/>
      <c r="BY8" s="10"/>
      <c r="BZ8" s="10"/>
      <c r="CA8" s="10"/>
      <c r="CB8" s="10"/>
      <c r="CC8" s="10"/>
      <c r="CD8" s="10"/>
      <c r="CE8" s="10"/>
      <c r="CF8" s="10"/>
      <c r="CG8" s="10"/>
      <c r="CH8" s="10"/>
      <c r="CI8" s="10"/>
      <c r="CJ8" s="10"/>
      <c r="CK8" s="10"/>
      <c r="CL8" s="10"/>
      <c r="CM8" s="10"/>
      <c r="CN8" s="10"/>
      <c r="CO8" s="10"/>
      <c r="CP8" s="10"/>
      <c r="CQ8" s="10"/>
      <c r="CR8" s="10"/>
      <c r="CS8" s="10"/>
      <c r="CT8" s="10"/>
      <c r="CU8" s="10"/>
      <c r="CV8" s="10"/>
      <c r="CW8" s="10"/>
      <c r="CX8" s="10"/>
      <c r="CY8" s="10"/>
      <c r="CZ8" s="10"/>
      <c r="DA8" s="10"/>
      <c r="DB8" s="10"/>
      <c r="DC8" s="10"/>
      <c r="DD8" s="10"/>
      <c r="DE8" s="10"/>
      <c r="DF8" s="10"/>
      <c r="DG8" s="10"/>
      <c r="DH8" s="10"/>
      <c r="DI8" s="10"/>
      <c r="DJ8" s="10"/>
      <c r="DK8" s="10"/>
      <c r="DL8" s="10"/>
    </row>
    <row r="9" spans="1:116" s="2" customFormat="1" ht="39" customHeight="1" thickBot="1">
      <c r="A9" s="10"/>
      <c r="B9" s="27" t="s">
        <v>130</v>
      </c>
      <c r="C9" s="199" t="s">
        <v>238</v>
      </c>
      <c r="D9" s="200" t="str">
        <f>IF(ISNUMBER(SEARCH(Tables!C65,D8)),Tables!D65,IF(ISNUMBER(SEARCH(Tables!C66,D8)),Tables!D66,IF(ISNUMBER(SEARCH(Tables!C67,D8)),Tables!D67,IF(ISNUMBER(SEARCH(Tables!C60,D8)),Tables!D60,IF(ISNUMBER(SEARCH(Tables!C61,D8)),Tables!D61,IF(ISNUMBER(SEARCH(Tables!C62,D8)),Tables!D62,IF(ISNUMBER(SEARCH(Tables!C64,D8)),Tables!D64,IF(ISNUMBER(SEARCH(Tables!C68,D8)),Tables!D68,IF(ISNUMBER(SEARCH(Tables!C63,D8)),Tables!D63,IF(ISNUMBER(SEARCH(Tables!C59,D8)),Tables!D59))))))))))</f>
        <v>Select "Absolute isotope ratio Rstd(17O/16O) for delta zero-point uncertainty"</v>
      </c>
      <c r="E9" s="201" t="str">
        <f>E8</f>
        <v>Select "Absolut isotope ratio Rstd for delta zero point"</v>
      </c>
      <c r="F9" s="331"/>
      <c r="G9" s="332"/>
      <c r="H9" s="323" t="s">
        <v>203</v>
      </c>
      <c r="I9" s="324"/>
      <c r="J9" s="325"/>
      <c r="K9" s="21" t="s">
        <v>323</v>
      </c>
      <c r="L9" s="21" t="s">
        <v>33</v>
      </c>
      <c r="M9" s="18" t="s">
        <v>56</v>
      </c>
      <c r="N9" s="10"/>
      <c r="O9" s="10"/>
      <c r="P9" s="10"/>
      <c r="Q9" s="10"/>
      <c r="R9" s="10"/>
      <c r="S9" s="10"/>
      <c r="T9" s="10"/>
      <c r="U9" s="10"/>
      <c r="V9" s="10"/>
      <c r="W9" s="10"/>
      <c r="X9" s="10"/>
      <c r="Y9" s="10"/>
      <c r="Z9" s="10"/>
      <c r="AA9" s="10"/>
      <c r="AB9" s="10"/>
      <c r="AC9" s="10"/>
      <c r="AD9" s="10"/>
      <c r="AE9" s="10"/>
      <c r="AF9" s="10"/>
      <c r="AG9" s="10"/>
      <c r="AH9" s="10"/>
      <c r="AI9" s="10"/>
      <c r="AJ9" s="10"/>
      <c r="AK9" s="10"/>
      <c r="AL9" s="10"/>
      <c r="AM9" s="10"/>
      <c r="AN9" s="10"/>
      <c r="AO9" s="10"/>
      <c r="AP9" s="10"/>
      <c r="AQ9" s="10"/>
      <c r="AR9" s="10"/>
      <c r="AS9" s="10"/>
      <c r="AT9" s="10"/>
      <c r="AU9" s="10"/>
      <c r="AV9" s="10"/>
      <c r="AW9" s="10"/>
      <c r="AX9" s="10"/>
      <c r="AY9" s="10"/>
      <c r="AZ9" s="10"/>
      <c r="BA9" s="10"/>
      <c r="BB9" s="10"/>
      <c r="BC9" s="10"/>
      <c r="BD9" s="10"/>
      <c r="BE9" s="10"/>
      <c r="BF9" s="10"/>
      <c r="BG9" s="10"/>
      <c r="BH9" s="10"/>
      <c r="BI9" s="10"/>
      <c r="BJ9" s="10"/>
      <c r="BK9" s="10"/>
      <c r="BL9" s="10"/>
      <c r="BM9" s="10"/>
      <c r="BN9" s="10"/>
      <c r="BO9" s="10"/>
      <c r="BP9" s="10"/>
      <c r="BQ9" s="10"/>
      <c r="BR9" s="10"/>
      <c r="BS9" s="10"/>
      <c r="BT9" s="10"/>
      <c r="BU9" s="10"/>
      <c r="BV9" s="10"/>
      <c r="BW9" s="10"/>
      <c r="BX9" s="10"/>
      <c r="BY9" s="10"/>
      <c r="BZ9" s="10"/>
      <c r="CA9" s="10"/>
      <c r="CB9" s="10"/>
      <c r="CC9" s="10"/>
      <c r="CD9" s="10"/>
      <c r="CE9" s="10"/>
      <c r="CF9" s="10"/>
      <c r="CG9" s="10"/>
      <c r="CH9" s="10"/>
      <c r="CI9" s="10"/>
      <c r="CJ9" s="10"/>
      <c r="CK9" s="10"/>
      <c r="CL9" s="10"/>
      <c r="CM9" s="10"/>
      <c r="CN9" s="10"/>
      <c r="CO9" s="10"/>
      <c r="CP9" s="10"/>
      <c r="CQ9" s="10"/>
      <c r="CR9" s="10"/>
      <c r="CS9" s="10"/>
      <c r="CT9" s="10"/>
      <c r="CU9" s="10"/>
      <c r="CV9" s="10"/>
      <c r="CW9" s="10"/>
      <c r="CX9" s="10"/>
      <c r="CY9" s="10"/>
      <c r="CZ9" s="10"/>
      <c r="DA9" s="10"/>
      <c r="DB9" s="10"/>
      <c r="DC9" s="10"/>
      <c r="DD9" s="10"/>
      <c r="DE9" s="10"/>
      <c r="DF9" s="10"/>
      <c r="DG9" s="10"/>
      <c r="DH9" s="10"/>
      <c r="DI9" s="10"/>
      <c r="DJ9" s="10"/>
      <c r="DK9" s="10"/>
      <c r="DL9" s="10"/>
    </row>
    <row r="10" spans="1:116" s="2" customFormat="1" ht="42.75" customHeight="1" thickBot="1">
      <c r="A10" s="10"/>
      <c r="B10" s="27" t="s">
        <v>130</v>
      </c>
      <c r="C10" s="216" t="s">
        <v>261</v>
      </c>
      <c r="D10" s="217" t="str">
        <f>IF(ISNUMBER(SEARCH(Tables!C65,D8)),Tables!G65,IF(ISNUMBER(SEARCH(Tables!C66,D8)),Tables!G66,IF(ISNUMBER(SEARCH(Tables!C67,D8)),Tables!G67,IF(ISNUMBER(SEARCH(Tables!C60,D8)),Tables!G60,IF(ISNUMBER(SEARCH(Tables!C61,D8)),Tables!G61,IF(ISNUMBER(SEARCH(Tables!C62,D8)),Tables!G62,IF(ISNUMBER(SEARCH(Tables!C64,D8)),Tables!G64,IF(ISNUMBER(SEARCH(Tables!C68,D8)),Tables!G68,IF(ISNUMBER(SEARCH(Tables!C63,D8)),Tables!G63,IF(ISNUMBER(SEARCH(Tables!C59,D8)),Tables!G59))))))))))</f>
        <v>Select "Absolute isotope ratio Rstd(17O/16O) for delta zero-point"</v>
      </c>
      <c r="E10" s="218"/>
      <c r="F10" s="360"/>
      <c r="G10" s="314"/>
      <c r="H10" s="358" t="s">
        <v>313</v>
      </c>
      <c r="I10" s="358"/>
      <c r="J10" s="358"/>
      <c r="K10" s="358"/>
      <c r="L10" s="358"/>
      <c r="M10" s="358"/>
      <c r="N10" s="10"/>
      <c r="O10" s="10"/>
      <c r="P10" s="10"/>
      <c r="Q10" s="10"/>
      <c r="R10" s="10"/>
      <c r="S10" s="10"/>
      <c r="T10" s="10"/>
      <c r="U10" s="10"/>
      <c r="V10" s="10"/>
      <c r="W10" s="10"/>
      <c r="X10" s="10"/>
      <c r="Y10" s="10"/>
      <c r="Z10" s="10"/>
      <c r="AA10" s="10"/>
      <c r="AB10" s="10"/>
      <c r="AC10" s="10"/>
      <c r="AD10" s="10"/>
      <c r="AE10" s="10"/>
      <c r="AF10" s="10"/>
      <c r="AG10" s="10"/>
      <c r="AH10" s="10"/>
      <c r="AI10" s="10"/>
      <c r="AJ10" s="10"/>
      <c r="AK10" s="10"/>
      <c r="AL10" s="10"/>
      <c r="AM10" s="10"/>
      <c r="AN10" s="10"/>
      <c r="AO10" s="10"/>
      <c r="AP10" s="10"/>
      <c r="AQ10" s="10"/>
      <c r="AR10" s="10"/>
      <c r="AS10" s="10"/>
      <c r="AT10" s="10"/>
      <c r="AU10" s="10"/>
      <c r="AV10" s="10"/>
      <c r="AW10" s="10"/>
      <c r="AX10" s="10"/>
      <c r="AY10" s="10"/>
      <c r="AZ10" s="10"/>
      <c r="BA10" s="10"/>
      <c r="BB10" s="10"/>
      <c r="BC10" s="10"/>
      <c r="BD10" s="10"/>
      <c r="BE10" s="10"/>
      <c r="BF10" s="10"/>
      <c r="BG10" s="10"/>
      <c r="BH10" s="10"/>
      <c r="BI10" s="10"/>
      <c r="BJ10" s="10"/>
      <c r="BK10" s="10"/>
      <c r="BL10" s="10"/>
      <c r="BM10" s="10"/>
      <c r="BN10" s="10"/>
      <c r="BO10" s="10"/>
      <c r="BP10" s="10"/>
      <c r="BQ10" s="10"/>
      <c r="BR10" s="10"/>
      <c r="BS10" s="10"/>
      <c r="BT10" s="10"/>
      <c r="BU10" s="10"/>
      <c r="BV10" s="10"/>
      <c r="BW10" s="10"/>
      <c r="BX10" s="10"/>
      <c r="BY10" s="10"/>
      <c r="BZ10" s="10"/>
      <c r="CA10" s="10"/>
      <c r="CB10" s="10"/>
      <c r="CC10" s="10"/>
      <c r="CD10" s="10"/>
      <c r="CE10" s="10"/>
      <c r="CF10" s="10"/>
      <c r="CG10" s="10"/>
      <c r="CH10" s="10"/>
      <c r="CI10" s="10"/>
      <c r="CJ10" s="10"/>
      <c r="CK10" s="10"/>
      <c r="CL10" s="10"/>
      <c r="CM10" s="10"/>
      <c r="CN10" s="10"/>
      <c r="CO10" s="10"/>
      <c r="CP10" s="10"/>
      <c r="CQ10" s="10"/>
      <c r="CR10" s="10"/>
      <c r="CS10" s="10"/>
      <c r="CT10" s="10"/>
      <c r="CU10" s="10"/>
      <c r="CV10" s="10"/>
      <c r="CW10" s="10"/>
      <c r="CX10" s="10"/>
      <c r="CY10" s="10"/>
      <c r="CZ10" s="10"/>
      <c r="DA10" s="10"/>
      <c r="DB10" s="10"/>
      <c r="DC10" s="10"/>
      <c r="DD10" s="10"/>
      <c r="DE10" s="10"/>
      <c r="DF10" s="10"/>
      <c r="DG10" s="10"/>
      <c r="DH10" s="10"/>
      <c r="DI10" s="10"/>
      <c r="DJ10" s="10"/>
      <c r="DK10" s="10"/>
      <c r="DL10" s="10"/>
    </row>
    <row r="11" spans="1:116" s="2" customFormat="1" ht="39.75" customHeight="1" thickTop="1" thickBot="1">
      <c r="A11" s="10"/>
      <c r="B11" s="26" t="s">
        <v>61</v>
      </c>
      <c r="C11" s="240" t="s">
        <v>304</v>
      </c>
      <c r="D11" s="241" t="s">
        <v>328</v>
      </c>
      <c r="E11" s="242"/>
      <c r="F11" s="361"/>
      <c r="G11" s="315"/>
      <c r="H11" s="359"/>
      <c r="I11" s="359"/>
      <c r="J11" s="359"/>
      <c r="K11" s="359"/>
      <c r="L11" s="359"/>
      <c r="M11" s="359"/>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c r="AW11" s="10"/>
      <c r="AX11" s="10"/>
      <c r="AY11" s="10"/>
      <c r="AZ11" s="10"/>
      <c r="BA11" s="10"/>
      <c r="BB11" s="10"/>
      <c r="BC11" s="10"/>
      <c r="BD11" s="10"/>
      <c r="BE11" s="10"/>
      <c r="BF11" s="10"/>
      <c r="BG11" s="10"/>
      <c r="BH11" s="10"/>
      <c r="BI11" s="10"/>
      <c r="BJ11" s="10"/>
      <c r="BK11" s="10"/>
      <c r="BL11" s="10"/>
      <c r="BM11" s="10"/>
      <c r="BN11" s="10"/>
      <c r="BO11" s="10"/>
      <c r="BP11" s="10"/>
      <c r="BQ11" s="10"/>
      <c r="BR11" s="10"/>
      <c r="BS11" s="10"/>
      <c r="BT11" s="10"/>
      <c r="BU11" s="10"/>
      <c r="BV11" s="10"/>
      <c r="BW11" s="10"/>
      <c r="BX11" s="10"/>
      <c r="BY11" s="10"/>
      <c r="BZ11" s="10"/>
      <c r="CA11" s="10"/>
      <c r="CB11" s="10"/>
      <c r="CC11" s="10"/>
      <c r="CD11" s="10"/>
      <c r="CE11" s="10"/>
      <c r="CF11" s="10"/>
      <c r="CG11" s="10"/>
      <c r="CH11" s="10"/>
      <c r="CI11" s="10"/>
      <c r="CJ11" s="10"/>
      <c r="CK11" s="10"/>
      <c r="CL11" s="10"/>
      <c r="CM11" s="10"/>
      <c r="CN11" s="10"/>
      <c r="CO11" s="10"/>
      <c r="CP11" s="10"/>
      <c r="CQ11" s="10"/>
      <c r="CR11" s="10"/>
      <c r="CS11" s="10"/>
      <c r="CT11" s="10"/>
      <c r="CU11" s="10"/>
      <c r="CV11" s="10"/>
      <c r="CW11" s="10"/>
      <c r="CX11" s="10"/>
      <c r="CY11" s="10"/>
      <c r="CZ11" s="10"/>
      <c r="DA11" s="10"/>
      <c r="DB11" s="10"/>
      <c r="DC11" s="10"/>
      <c r="DD11" s="10"/>
      <c r="DE11" s="10"/>
      <c r="DF11" s="10"/>
      <c r="DG11" s="10"/>
      <c r="DH11" s="10"/>
      <c r="DI11" s="10"/>
      <c r="DJ11" s="10"/>
      <c r="DK11" s="10"/>
      <c r="DL11" s="10"/>
    </row>
    <row r="12" spans="1:116" s="2" customFormat="1" ht="32.1" customHeight="1" thickBot="1">
      <c r="A12" s="10"/>
      <c r="B12" s="27" t="s">
        <v>130</v>
      </c>
      <c r="C12" s="243" t="s">
        <v>223</v>
      </c>
      <c r="D12" s="244" t="str">
        <f>IF(ISNUMBER(SEARCH("select",D11)),Constants!A50,IF(ISNUMBER(SEARCH("0.528",D11)),Constants!A51,IF(ISNUMBER(SEARCH("0.516",D11)),Constants!A52, IF(ISNUMBER(SEARCH("0.5",D11)),Constants!A53))))</f>
        <v>Select "Lambda λ17"</v>
      </c>
      <c r="E12" s="245"/>
      <c r="F12" s="361"/>
      <c r="G12" s="315"/>
      <c r="H12" s="359"/>
      <c r="I12" s="359"/>
      <c r="J12" s="359"/>
      <c r="K12" s="359"/>
      <c r="L12" s="359"/>
      <c r="M12" s="359"/>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c r="AS12" s="10"/>
      <c r="AT12" s="10"/>
      <c r="AU12" s="10"/>
      <c r="AV12" s="10"/>
      <c r="AW12" s="10"/>
      <c r="AX12" s="10"/>
      <c r="AY12" s="10"/>
      <c r="AZ12" s="10"/>
      <c r="BA12" s="10"/>
      <c r="BB12" s="10"/>
      <c r="BC12" s="10"/>
      <c r="BD12" s="10"/>
      <c r="BE12" s="10"/>
      <c r="BF12" s="10"/>
      <c r="BG12" s="10"/>
      <c r="BH12" s="10"/>
      <c r="BI12" s="10"/>
      <c r="BJ12" s="10"/>
      <c r="BK12" s="10"/>
      <c r="BL12" s="10"/>
      <c r="BM12" s="10"/>
      <c r="BN12" s="10"/>
      <c r="BO12" s="10"/>
      <c r="BP12" s="10"/>
      <c r="BQ12" s="10"/>
      <c r="BR12" s="10"/>
      <c r="BS12" s="10"/>
      <c r="BT12" s="10"/>
      <c r="BU12" s="10"/>
      <c r="BV12" s="10"/>
      <c r="BW12" s="10"/>
      <c r="BX12" s="10"/>
      <c r="BY12" s="10"/>
      <c r="BZ12" s="10"/>
      <c r="CA12" s="10"/>
      <c r="CB12" s="10"/>
      <c r="CC12" s="10"/>
      <c r="CD12" s="10"/>
      <c r="CE12" s="10"/>
      <c r="CF12" s="10"/>
      <c r="CG12" s="10"/>
      <c r="CH12" s="10"/>
      <c r="CI12" s="10"/>
      <c r="CJ12" s="10"/>
      <c r="CK12" s="10"/>
      <c r="CL12" s="10"/>
      <c r="CM12" s="10"/>
      <c r="CN12" s="10"/>
      <c r="CO12" s="10"/>
      <c r="CP12" s="10"/>
      <c r="CQ12" s="10"/>
      <c r="CR12" s="10"/>
      <c r="CS12" s="10"/>
      <c r="CT12" s="10"/>
      <c r="CU12" s="10"/>
      <c r="CV12" s="10"/>
      <c r="CW12" s="10"/>
      <c r="CX12" s="10"/>
      <c r="CY12" s="10"/>
      <c r="CZ12" s="10"/>
      <c r="DA12" s="10"/>
      <c r="DB12" s="10"/>
      <c r="DC12" s="10"/>
      <c r="DD12" s="10"/>
      <c r="DE12" s="10"/>
      <c r="DF12" s="10"/>
      <c r="DG12" s="10"/>
      <c r="DH12" s="10"/>
      <c r="DI12" s="10"/>
      <c r="DJ12" s="10"/>
      <c r="DK12" s="10"/>
      <c r="DL12" s="10"/>
    </row>
    <row r="13" spans="1:116" s="2" customFormat="1" ht="32.1" customHeight="1" thickBot="1">
      <c r="A13" s="10"/>
      <c r="B13" s="28" t="s">
        <v>131</v>
      </c>
      <c r="C13" s="1" t="str">
        <f>CONCATENATE("uncertainty ",D3)</f>
        <v>uncertainty Select</v>
      </c>
      <c r="D13" s="206">
        <v>0</v>
      </c>
      <c r="E13" s="207"/>
      <c r="F13" s="361"/>
      <c r="G13" s="315"/>
      <c r="H13" s="359"/>
      <c r="I13" s="359"/>
      <c r="J13" s="359"/>
      <c r="K13" s="359"/>
      <c r="L13" s="359"/>
      <c r="M13" s="359"/>
      <c r="N13" s="10"/>
      <c r="O13" s="10"/>
      <c r="P13" s="10"/>
      <c r="Q13" s="10"/>
      <c r="R13" s="10"/>
      <c r="S13" s="10"/>
      <c r="T13" s="10"/>
      <c r="U13" s="10"/>
      <c r="V13" s="10"/>
      <c r="W13" s="10"/>
      <c r="X13" s="10"/>
      <c r="Y13" s="10"/>
      <c r="Z13" s="10"/>
      <c r="AA13" s="10"/>
      <c r="AB13" s="10"/>
      <c r="AC13" s="10"/>
      <c r="AD13" s="10"/>
      <c r="AE13" s="10"/>
      <c r="AF13" s="10"/>
      <c r="AG13" s="10"/>
      <c r="AH13" s="10"/>
      <c r="AI13" s="10"/>
      <c r="AJ13" s="10"/>
      <c r="AK13" s="10"/>
      <c r="AL13" s="10"/>
      <c r="AM13" s="10"/>
      <c r="AN13" s="10"/>
      <c r="AO13" s="10"/>
      <c r="AP13" s="10"/>
      <c r="AQ13" s="10"/>
      <c r="AR13" s="10"/>
      <c r="AS13" s="10"/>
      <c r="AT13" s="10"/>
      <c r="AU13" s="10"/>
      <c r="AV13" s="10"/>
      <c r="AW13" s="10"/>
      <c r="AX13" s="10"/>
      <c r="AY13" s="10"/>
      <c r="AZ13" s="10"/>
      <c r="BA13" s="10"/>
      <c r="BB13" s="10"/>
      <c r="BC13" s="10"/>
      <c r="BD13" s="10"/>
      <c r="BE13" s="10"/>
      <c r="BF13" s="10"/>
      <c r="BG13" s="10"/>
      <c r="BH13" s="10"/>
      <c r="BI13" s="10"/>
      <c r="BJ13" s="10"/>
      <c r="BK13" s="10"/>
      <c r="BL13" s="10"/>
      <c r="BM13" s="10"/>
      <c r="BN13" s="10"/>
      <c r="BO13" s="10"/>
      <c r="BP13" s="10"/>
      <c r="BQ13" s="10"/>
      <c r="BR13" s="10"/>
      <c r="BS13" s="10"/>
      <c r="BT13" s="10"/>
      <c r="BU13" s="10"/>
      <c r="BV13" s="10"/>
      <c r="BW13" s="10"/>
      <c r="BX13" s="10"/>
      <c r="BY13" s="10"/>
      <c r="BZ13" s="10"/>
      <c r="CA13" s="10"/>
      <c r="CB13" s="10"/>
      <c r="CC13" s="10"/>
      <c r="CD13" s="10"/>
      <c r="CE13" s="10"/>
      <c r="CF13" s="10"/>
      <c r="CG13" s="10"/>
      <c r="CH13" s="10"/>
      <c r="CI13" s="10"/>
      <c r="CJ13" s="10"/>
      <c r="CK13" s="10"/>
      <c r="CL13" s="10"/>
      <c r="CM13" s="10"/>
      <c r="CN13" s="10"/>
      <c r="CO13" s="10"/>
      <c r="CP13" s="10"/>
      <c r="CQ13" s="10"/>
      <c r="CR13" s="10"/>
      <c r="CS13" s="10"/>
      <c r="CT13" s="10"/>
      <c r="CU13" s="10"/>
      <c r="CV13" s="10"/>
      <c r="CW13" s="10"/>
      <c r="CX13" s="10"/>
      <c r="CY13" s="10"/>
      <c r="CZ13" s="10"/>
      <c r="DA13" s="10"/>
      <c r="DB13" s="10"/>
      <c r="DC13" s="10"/>
      <c r="DD13" s="10"/>
      <c r="DE13" s="10"/>
      <c r="DF13" s="10"/>
      <c r="DG13" s="10"/>
      <c r="DH13" s="10"/>
      <c r="DI13" s="10"/>
      <c r="DJ13" s="10"/>
      <c r="DK13" s="10"/>
      <c r="DL13" s="10"/>
    </row>
    <row r="14" spans="1:116" s="2" customFormat="1" ht="32.1" customHeight="1" thickBot="1">
      <c r="A14" s="10"/>
      <c r="B14" s="355" t="str">
        <f>IF(E5=E8,"No warnings","Warning you selected different isotope scales for  Rstd(18O/16O) and Rstd(17O/16O)")</f>
        <v>No warnings</v>
      </c>
      <c r="C14" s="356"/>
      <c r="D14" s="356"/>
      <c r="E14" s="357"/>
      <c r="F14" s="361"/>
      <c r="G14" s="315"/>
      <c r="H14" s="191"/>
      <c r="I14" s="191"/>
      <c r="J14" s="191"/>
      <c r="K14" s="191"/>
      <c r="L14" s="191"/>
      <c r="M14" s="191"/>
      <c r="N14" s="10"/>
      <c r="O14" s="10"/>
      <c r="P14" s="10"/>
      <c r="Q14" s="10"/>
      <c r="R14" s="10"/>
      <c r="S14" s="10"/>
      <c r="T14" s="10"/>
      <c r="U14" s="10"/>
      <c r="V14" s="10"/>
      <c r="W14" s="10"/>
      <c r="X14" s="10"/>
      <c r="Y14" s="10"/>
      <c r="Z14" s="10"/>
      <c r="AA14" s="10"/>
      <c r="AB14" s="10"/>
      <c r="AC14" s="10"/>
      <c r="AD14" s="10"/>
      <c r="AE14" s="10"/>
      <c r="AF14" s="10"/>
      <c r="AG14" s="10"/>
      <c r="AH14" s="10"/>
      <c r="AI14" s="10"/>
      <c r="AJ14" s="10"/>
      <c r="AK14" s="10"/>
      <c r="AL14" s="10"/>
      <c r="AM14" s="10"/>
      <c r="AN14" s="10"/>
      <c r="AO14" s="10"/>
      <c r="AP14" s="10"/>
      <c r="AQ14" s="10"/>
      <c r="AR14" s="10"/>
      <c r="AS14" s="10"/>
      <c r="AT14" s="10"/>
      <c r="AU14" s="10"/>
      <c r="AV14" s="10"/>
      <c r="AW14" s="10"/>
      <c r="AX14" s="10"/>
      <c r="AY14" s="10"/>
      <c r="AZ14" s="10"/>
      <c r="BA14" s="10"/>
      <c r="BB14" s="10"/>
      <c r="BC14" s="10"/>
      <c r="BD14" s="10"/>
      <c r="BE14" s="10"/>
      <c r="BF14" s="10"/>
      <c r="BG14" s="10"/>
      <c r="BH14" s="10"/>
      <c r="BI14" s="10"/>
      <c r="BJ14" s="10"/>
      <c r="BK14" s="10"/>
      <c r="BL14" s="10"/>
      <c r="BM14" s="10"/>
      <c r="BN14" s="10"/>
      <c r="BO14" s="10"/>
      <c r="BP14" s="10"/>
      <c r="BQ14" s="10"/>
      <c r="BR14" s="10"/>
      <c r="BS14" s="10"/>
      <c r="BT14" s="10"/>
      <c r="BU14" s="10"/>
      <c r="BV14" s="10"/>
      <c r="BW14" s="10"/>
      <c r="BX14" s="10"/>
      <c r="BY14" s="10"/>
      <c r="BZ14" s="10"/>
      <c r="CA14" s="10"/>
      <c r="CB14" s="10"/>
      <c r="CC14" s="10"/>
      <c r="CD14" s="10"/>
      <c r="CE14" s="10"/>
      <c r="CF14" s="10"/>
      <c r="CG14" s="10"/>
      <c r="CH14" s="10"/>
      <c r="CI14" s="10"/>
      <c r="CJ14" s="10"/>
      <c r="CK14" s="10"/>
      <c r="CL14" s="10"/>
      <c r="CM14" s="10"/>
      <c r="CN14" s="10"/>
      <c r="CO14" s="10"/>
      <c r="CP14" s="10"/>
      <c r="CQ14" s="10"/>
      <c r="CR14" s="10"/>
      <c r="CS14" s="10"/>
      <c r="CT14" s="10"/>
      <c r="CU14" s="10"/>
      <c r="CV14" s="10"/>
      <c r="CW14" s="10"/>
      <c r="CX14" s="10"/>
      <c r="CY14" s="10"/>
      <c r="CZ14" s="10"/>
      <c r="DA14" s="10"/>
      <c r="DB14" s="10"/>
      <c r="DC14" s="10"/>
      <c r="DD14" s="10"/>
      <c r="DE14" s="10"/>
      <c r="DF14" s="10"/>
      <c r="DG14" s="10"/>
      <c r="DH14" s="10"/>
      <c r="DI14" s="10"/>
      <c r="DJ14" s="10"/>
      <c r="DK14" s="10"/>
      <c r="DL14" s="10"/>
    </row>
    <row r="15" spans="1:116" ht="29.25" customHeight="1" thickBot="1">
      <c r="B15" s="64"/>
    </row>
    <row r="16" spans="1:116" s="2" customFormat="1" ht="15" customHeight="1">
      <c r="A16" s="10"/>
      <c r="B16" s="33" t="s">
        <v>119</v>
      </c>
      <c r="C16" s="8" t="s">
        <v>21</v>
      </c>
      <c r="D16" s="333" t="s">
        <v>39</v>
      </c>
      <c r="E16" s="334"/>
      <c r="F16" s="335"/>
      <c r="G16" s="11"/>
      <c r="H16" s="12"/>
      <c r="I16" s="12"/>
      <c r="J16" s="42"/>
      <c r="K16" s="320" t="s">
        <v>232</v>
      </c>
      <c r="L16" s="321"/>
      <c r="M16" s="322"/>
      <c r="N16" s="10"/>
      <c r="O16" s="10"/>
      <c r="P16" s="10"/>
      <c r="Q16" s="10"/>
      <c r="R16" s="10"/>
      <c r="S16" s="10"/>
      <c r="T16" s="10"/>
      <c r="U16" s="10"/>
      <c r="V16" s="10"/>
      <c r="W16" s="10"/>
      <c r="X16" s="10"/>
      <c r="Y16" s="10"/>
      <c r="Z16" s="10"/>
      <c r="AA16" s="10"/>
      <c r="AB16" s="10"/>
      <c r="AC16" s="10"/>
      <c r="AD16" s="10"/>
      <c r="AE16" s="10"/>
      <c r="AF16" s="10"/>
      <c r="AG16" s="10"/>
      <c r="AH16" s="10"/>
      <c r="AI16" s="10"/>
      <c r="AJ16" s="10"/>
      <c r="AK16" s="10"/>
      <c r="AL16" s="10"/>
      <c r="AM16" s="10"/>
      <c r="AN16" s="10"/>
      <c r="AO16" s="10"/>
      <c r="AP16" s="10"/>
      <c r="AQ16" s="10"/>
      <c r="AR16" s="10"/>
      <c r="AS16" s="10"/>
      <c r="AT16" s="10"/>
      <c r="AU16" s="10"/>
      <c r="AV16" s="10"/>
      <c r="AW16" s="10"/>
      <c r="AX16" s="10"/>
      <c r="AY16" s="10"/>
      <c r="AZ16" s="10"/>
      <c r="BA16" s="10"/>
      <c r="BB16" s="10"/>
      <c r="BC16" s="10"/>
      <c r="BD16" s="10"/>
      <c r="BE16" s="10"/>
      <c r="BF16" s="10"/>
      <c r="BG16" s="10"/>
      <c r="BH16" s="10"/>
      <c r="BI16" s="10"/>
      <c r="BJ16" s="10"/>
      <c r="BK16" s="10"/>
      <c r="BL16" s="10"/>
      <c r="BM16" s="10"/>
      <c r="BN16" s="10"/>
      <c r="BO16" s="10"/>
      <c r="BP16" s="10"/>
      <c r="BQ16" s="10"/>
      <c r="BR16" s="10"/>
      <c r="BS16" s="10"/>
      <c r="BT16" s="10"/>
      <c r="BU16" s="10"/>
      <c r="BV16" s="10"/>
      <c r="BW16" s="10"/>
      <c r="BX16" s="10"/>
      <c r="BY16" s="10"/>
      <c r="BZ16" s="10"/>
      <c r="CA16" s="10"/>
      <c r="CB16" s="10"/>
      <c r="CC16" s="10"/>
      <c r="CD16" s="10"/>
      <c r="CE16" s="10"/>
      <c r="CF16" s="10"/>
      <c r="CG16" s="10"/>
      <c r="CH16" s="10"/>
      <c r="CI16" s="10"/>
      <c r="CJ16" s="10"/>
      <c r="CK16" s="10"/>
      <c r="CL16" s="10"/>
      <c r="CM16" s="10"/>
      <c r="CN16" s="10"/>
      <c r="CO16" s="10"/>
      <c r="CP16" s="10"/>
      <c r="CQ16" s="10"/>
      <c r="CR16" s="10"/>
      <c r="CS16" s="10"/>
      <c r="CT16" s="10"/>
      <c r="CU16" s="10"/>
      <c r="CV16" s="10"/>
      <c r="CW16" s="10"/>
      <c r="CX16" s="10"/>
      <c r="CY16" s="10"/>
      <c r="CZ16" s="10"/>
      <c r="DA16" s="10"/>
      <c r="DB16" s="10"/>
      <c r="DC16" s="10"/>
      <c r="DD16" s="10"/>
      <c r="DE16" s="10"/>
      <c r="DF16" s="10"/>
      <c r="DG16" s="10"/>
      <c r="DH16" s="10"/>
      <c r="DI16" s="10"/>
      <c r="DJ16" s="10"/>
      <c r="DK16" s="10"/>
      <c r="DL16" s="10"/>
    </row>
    <row r="17" spans="1:116" s="2" customFormat="1" ht="15.75" customHeight="1">
      <c r="A17" s="10"/>
      <c r="B17" s="34" t="s">
        <v>133</v>
      </c>
      <c r="C17" s="9" t="str">
        <f>D3</f>
        <v>Select</v>
      </c>
      <c r="D17" s="43" t="str">
        <f>IF(ISNUMBER(SEARCH("delta",C17)),"Ratio (18O/16O)",IF(ISNUMBER(SEARCH("ratio",C17)),"Delta (18O/16O) [‰]",IF(ISNUMBER(SEARCH("fraction",C17)),"Delta (18O/16O) [‰]","Not selected")))</f>
        <v>Not selected</v>
      </c>
      <c r="E17" s="44" t="str">
        <f>IF(ISNUMBER(SEARCH("delta",C17)),"Fraction (18O) [%]",IF(ISNUMBER(SEARCH("Ratio",C17)),"Fraction (18O) [%]",IF(ISNUMBER(SEARCH("fraction (18O) [%]",C17)),"Ratio (18O/16O)",IF(ISNUMBER(SEARCH("fraction (18O) [ppm]",C17)),"Ratio (18O/16O)", "Not selected"))))</f>
        <v>Not selected</v>
      </c>
      <c r="F17" s="7" t="str">
        <f>IF(ISNUMBER(SEARCH("delta",C17)),"Fraction (18O) [ppm]",IF(ISNUMBER(SEARCH("ratio",C17)),"Fraction (18O) [ppm]",IF(ISNUMBER(SEARCH("fraction (18O) [%]",C17)),"Fraction (18O) [ppm]",IF(ISNUMBER(SEARCH("fraction (18O) [ppm]",C17)),"Fraction (18O) [%]", "Not selected" ))))</f>
        <v>Not selected</v>
      </c>
      <c r="G17" s="13"/>
      <c r="H17" s="45"/>
      <c r="I17" s="10"/>
      <c r="J17" s="119"/>
      <c r="K17" s="43" t="str">
        <f>D17</f>
        <v>Not selected</v>
      </c>
      <c r="L17" s="44" t="str">
        <f>E17</f>
        <v>Not selected</v>
      </c>
      <c r="M17" s="7" t="str">
        <f>F17</f>
        <v>Not selected</v>
      </c>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c r="AZ17" s="10"/>
      <c r="BA17" s="10"/>
      <c r="BB17" s="10"/>
      <c r="BC17" s="10"/>
      <c r="BD17" s="10"/>
      <c r="BE17" s="10"/>
      <c r="BF17" s="10"/>
      <c r="BG17" s="10"/>
      <c r="BH17" s="10"/>
      <c r="BI17" s="10"/>
      <c r="BJ17" s="10"/>
      <c r="BK17" s="10"/>
      <c r="BL17" s="10"/>
      <c r="BM17" s="10"/>
      <c r="BN17" s="10"/>
      <c r="BO17" s="10"/>
      <c r="BP17" s="10"/>
      <c r="BQ17" s="10"/>
      <c r="BR17" s="10"/>
      <c r="BS17" s="10"/>
      <c r="BT17" s="10"/>
      <c r="BU17" s="10"/>
      <c r="BV17" s="10"/>
      <c r="BW17" s="10"/>
      <c r="BX17" s="10"/>
      <c r="BY17" s="10"/>
      <c r="BZ17" s="10"/>
      <c r="CA17" s="10"/>
      <c r="CB17" s="10"/>
      <c r="CC17" s="10"/>
      <c r="CD17" s="10"/>
      <c r="CE17" s="10"/>
      <c r="CF17" s="10"/>
      <c r="CG17" s="10"/>
      <c r="CH17" s="10"/>
      <c r="CI17" s="10"/>
      <c r="CJ17" s="10"/>
      <c r="CK17" s="10"/>
      <c r="CL17" s="10"/>
      <c r="CM17" s="10"/>
      <c r="CN17" s="10"/>
      <c r="CO17" s="10"/>
      <c r="CP17" s="10"/>
      <c r="CQ17" s="10"/>
      <c r="CR17" s="10"/>
      <c r="CS17" s="10"/>
      <c r="CT17" s="10"/>
      <c r="CU17" s="10"/>
      <c r="CV17" s="10"/>
      <c r="CW17" s="10"/>
      <c r="CX17" s="10"/>
      <c r="CY17" s="10"/>
      <c r="CZ17" s="10"/>
      <c r="DA17" s="10"/>
      <c r="DB17" s="10"/>
      <c r="DC17" s="10"/>
      <c r="DD17" s="10"/>
      <c r="DE17" s="10"/>
      <c r="DF17" s="10"/>
      <c r="DG17" s="10"/>
      <c r="DH17" s="10"/>
      <c r="DI17" s="10"/>
      <c r="DJ17" s="10"/>
      <c r="DK17" s="10"/>
      <c r="DL17" s="10"/>
    </row>
    <row r="18" spans="1:116" s="102" customFormat="1" ht="12.75">
      <c r="A18" s="101"/>
      <c r="B18" s="29" t="s">
        <v>60</v>
      </c>
      <c r="C18" s="120">
        <v>0</v>
      </c>
      <c r="D18" s="121" t="str">
        <f t="shared" ref="D18:D57" si="0">IF(ISNUMBER(SEARCH("delta",$C$17)),((C18/1000)+1)*$D$5,IF(ISNUMBER(SEARCH("ratio",$C$17)),(((C18/$D$5)-1)*1000),IF(ISNUMBER(SEARCH("%",$C$17)),((((C18/(100-C18))/$D$5)-1)*1000),IF(ISNUMBER(SEARCH("ppm",$C$17)),((((((C18/10000)/(100-(C18/10000))/$D$5)-1)*1000))),"Not selected"))))</f>
        <v>Not selected</v>
      </c>
      <c r="E18" s="122" t="str">
        <f t="shared" ref="E18:E57" si="1">IF(ISNUMBER(SEARCH("delta",$C$17)),(((((C18/1000)+1)*$D$5)/(1+(((C18/1000)+1)*$D$5)+(((((C18/1000)+1)*$D$5))^$D$11)*($D$8/(($D$5)^$D$11))))*100),IF(ISNUMBER(SEARCH("ratio",$C$17)),(((C18/(1+C18+(((((((C18/$D$5-1)*1000)/1000)+1)*$D$5))^$D$11)*($D$8/(($D$5)^$D$11))))*100)),IF(ISNUMBER(SEARCH("%",$C$17)),(C18/(100-C18)),IF(ISNUMBER(SEARCH("ppm",$C$17)),((C18/10000)/(100-(C18/10000))),"Not selected"))))</f>
        <v>Not selected</v>
      </c>
      <c r="F18" s="118" t="str">
        <f t="shared" ref="F18:F57" si="2">IF(ISNUMBER(SEARCH("delta",$C$17)),(((((C18/1000)+1)*$D$5)/(1+(((C18/1000)+1)*$D$5)+(((((C18/1000)+1)*$D$5))^$D$11)*($D$8/(($D$5)^$D$11)))))*1000000,IF(ISNUMBER(SEARCH("ratio",$C$17)),(((C18/(1+C18+(((((((C18/$D$5-1)*1000)/1000)+1)*$D$5))^$D$11)*($D$8/(($D$5)^$D$11))))*1000000)),IF(ISNUMBER(SEARCH("%",$C$17)),C18*10000,IF(ISNUMBER(SEARCH("ppm",$C$17)),C18/10000,"Not selected"))))</f>
        <v>Not selected</v>
      </c>
      <c r="G18" s="123"/>
      <c r="H18" s="124"/>
      <c r="I18" s="125"/>
      <c r="J18" s="126"/>
      <c r="K18" s="116" t="str">
        <f t="shared" ref="K18:K57" si="3">IF(ISNUMBER(SEARCH("delta",$C$17)),SQRT((((((C18/1000)+1)*($D$5+$D$6))-D18)^2)+((((((C18+$D$13)/1000)+1)*$D$5)-D18)^2)),IF(ISNUMBER(SEARCH("ratio",$C$17)),SQRT(((((((C18/($D$5+$D$6))-1)*1000))-D18)^2)+(((((((C18+$D$13)/$D$5)-1)*1000))-D18)^2)),IF(ISNUMBER(SEARCH("%",$C$17)),SQRT((((((((C18/(100-C18))/($D$5+$D$6))-1)*1000))-D18)^2)+((((((((C18+$D$13)/(100-(C18+$D$13)))/$D$5)-1)*1000))-D18)^2)),IF(ISNUMBER(SEARCH("ppm",$C$17)),SQRT((((((((C18/10000)/(100-(C18/10000)))/($D$5+$D$6))-1)*1000)-D18)^2)+(((((((((C18+$D$13)/10000)/(100-((C18+$D$13)/10000)))/$D$5)-1)*1000))-D18)^2)),"Not selected"))))</f>
        <v>Not selected</v>
      </c>
      <c r="L18" s="117" t="str">
        <f t="shared" ref="L18:L57" si="4">IF(ISNUMBER(SEARCH("delta",$C$17)),SQRT((((((((C18/1000)+1)*($D$5+$D$6))/(1+(((C18/1000)+1)*($D$5+$D$6))+(((((C18/1000)+1)*($D$5+$D$6)))^$D$11)*($D$8/((($D$5+$D$6))^$D$11))))*100)-E18)^2)+(((((((C18/1000)+1)*$D$5)/(1+(((C18/1000)+1)*$D$5)+(((((C18/1000)+1)*$D$5))^$D$11)*(($D$8+$D$9)/(($D$5)^$D$11))))*100)-E18)^2)+(((((((C18/1000)+1)*$D$5)/(1+(((C18/1000)+1)*$D$5)+(((((C18/1000)+1)*$D$5))^$D$11)*($D$8/(($D$5)^$D$11))))*100)-E18)^2)+((((((((C18+$D$13)/1000)+1)*$D$5)/(1+((((C18+$D$13)/1000)+1)*$D$5)+((((((C18+$D$13)/1000)+1)*$D$5))^$D$11)*($D$8/(($D$5)^$D$11))))*100)-E18)^2)),IF(ISNUMBER(SEARCH("ratio",$C$17)),SQRT((((((C18/(1+C18+(((((((C18/($D$5+$D$6)-1)*1000)/1000)+1)*($D$5+$D$6)))^$D$11)*($D$8/((($D$5+$D$6))^$D$11))))*100))-E18)^2)+(((((C18/(1+C18+(((((((C18/$D$5-1)*1000)/1000)+1)*$D$5))^$D$11)*($D$8+$D$9)/(($D$5)^$D$11))))*100)-E18)^2)+(((((C18/(1+C18+(((((((C18/$D$5-1)*1000)/1000)+1)*$D$5))^$D$11)*($D$8/(($D$5)^$D$11))))*100))-E18)^2)+(((((C18+$D$13)/(1+(C18+$D$13)+(((((((((C18+$D$13)/$D$5-1)*1000)/1000)+1)*$D$5))^$D$11)*($D$8/(($D$5)^$D$11))))*100))-E18)^2)),IF(ISNUMBER(SEARCH("%",$C$17)),SQRT(((((C18/(100-C18)))-E18)^2)+(((((C18+$D$13)/(100-(C18+$D$13))))-E18)^2)),
IF(ISNUMBER(SEARCH("ppm",$C$17)),SQRT((((((C18/10000)/(100-(C18/10000))))-E18)^2)+((((((C18+$D$13)/10000)/(100-((C18+$D$13)/10000))))-E18)^2)),"Not selected"))))</f>
        <v>Not selected</v>
      </c>
      <c r="M18" s="118" t="str">
        <f t="shared" ref="M18:M57" si="5">IF(ISNUMBER(SEARCH("delta",$C$17)),SQRT((((((((C18/1000)+1)*($D$5+$D$6))/(1+(((C18/1000)+1)*($D$5+$D$6))+(((((C18/1000)+1)*($D$5+$D$6)))^$D$11)*($D$8/((($D$5+$D$6))^$D$11))))*1000000)-F18)^2)+(((((((C18/1000)+1)*$D$5)/(1+(((C18/1000)+1)*$D$5)+(((((C18/1000)+1)*$D$5))^$D$11)*(($D$8+$D$9)/(($D$5)^$D$11))))*1000000)-F18)^2)+(((((((C18/1000)+1)*$D$5)/(1+(((C18/1000)+1)*$D$5)+(((((C18/1000)+1)*$D$5))^$D$11)*($D$8/(($D$5)^$D$11))))*1000000)-F18)^2)+((((((((C18+$D$13)/1000)+1)*$D$5)/(1+((((C18+$D$13)/1000)+1)*$D$5)+((((((C18+$D$13)/1000)+1)*$D$5))^$D$11)*($D$8/(($D$5)^$D$11))))*1000000)-F18)^2)),IF(ISNUMBER(SEARCH("ratio",$C$17)),SQRT((((((C18/(1+C18+(((((((C18/($D$5+$D$6)-1)*1000)/1000)+1)*($D$5+$D$6)))^$D$11)*($D$8/((($D$5+$D$6))^$D$11))))*1000000))-F18)^2)+(((((C18/(1+C18+(((((((C18/$D$5-1)*1000)/1000)+1)*$D$5))^$D$11)*($D$8+$D$9)/(($D$5)^$D$11))))*1000000)-F18)^2)+(((((C18/(1+C18+(((((((C18/$D$5-1)*1000)/1000)+1)*$D$5))^$D$11)*($D$8/(($D$5)^$D$11))))*1000000))-F18)^2)+(((((C18+$D$13)/(1+(C18+$D$13)+(((((((((C18+$D$13)/$D$5-1)*1000)/1000)+1)*$D$5))^$D$11)*($D$8/(($D$5)^$D$11))))*1000000))-F18)^2)),IF(ISNUMBER(SEARCH("%",$C$17)),SQRT((((C18*10000)-F18)^2)+((((C18+$D$13)*10000)-F18)^2)),IF(ISNUMBER(SEARCH("ppm",$C$17)),SQRT((((C18/10000)-F18)^2)+((((C18+$D$13)/10000)-F18)^2)),"Not selected"))))</f>
        <v>Not selected</v>
      </c>
      <c r="N18" s="101"/>
      <c r="O18" s="101"/>
      <c r="P18" s="101"/>
      <c r="Q18" s="101"/>
      <c r="R18" s="101"/>
      <c r="S18" s="101"/>
      <c r="T18" s="101"/>
      <c r="U18" s="101"/>
      <c r="V18" s="101"/>
      <c r="W18" s="101"/>
      <c r="X18" s="101"/>
      <c r="Y18" s="101"/>
      <c r="Z18" s="101"/>
      <c r="AA18" s="101"/>
      <c r="AB18" s="101"/>
      <c r="AC18" s="101"/>
      <c r="AD18" s="101"/>
      <c r="AE18" s="101"/>
      <c r="AF18" s="101"/>
      <c r="AG18" s="101"/>
      <c r="AH18" s="101"/>
      <c r="AI18" s="101"/>
      <c r="AJ18" s="101"/>
      <c r="AK18" s="101"/>
      <c r="AL18" s="101"/>
      <c r="AM18" s="101"/>
      <c r="AN18" s="101"/>
      <c r="AO18" s="101"/>
      <c r="AP18" s="101"/>
      <c r="AQ18" s="101"/>
      <c r="AR18" s="101"/>
      <c r="AS18" s="101"/>
      <c r="AT18" s="101"/>
      <c r="AU18" s="101"/>
      <c r="AV18" s="101"/>
      <c r="AW18" s="101"/>
      <c r="AX18" s="101"/>
      <c r="AY18" s="101"/>
      <c r="AZ18" s="101"/>
      <c r="BA18" s="101"/>
      <c r="BB18" s="101"/>
      <c r="BC18" s="101"/>
      <c r="BD18" s="101"/>
      <c r="BE18" s="101"/>
      <c r="BF18" s="101"/>
      <c r="BG18" s="101"/>
      <c r="BH18" s="101"/>
      <c r="BI18" s="101"/>
      <c r="BJ18" s="101"/>
      <c r="BK18" s="101"/>
      <c r="BL18" s="101"/>
      <c r="BM18" s="101"/>
      <c r="BN18" s="101"/>
      <c r="BO18" s="101"/>
      <c r="BP18" s="101"/>
      <c r="BQ18" s="101"/>
      <c r="BR18" s="101"/>
      <c r="BS18" s="101"/>
      <c r="BT18" s="101"/>
      <c r="BU18" s="101"/>
      <c r="BV18" s="101"/>
      <c r="BW18" s="101"/>
      <c r="BX18" s="101"/>
      <c r="BY18" s="101"/>
      <c r="BZ18" s="101"/>
      <c r="CA18" s="101"/>
      <c r="CB18" s="101"/>
      <c r="CC18" s="101"/>
      <c r="CD18" s="101"/>
      <c r="CE18" s="101"/>
      <c r="CF18" s="101"/>
      <c r="CG18" s="101"/>
      <c r="CH18" s="101"/>
      <c r="CI18" s="101"/>
      <c r="CJ18" s="101"/>
      <c r="CK18" s="101"/>
      <c r="CL18" s="101"/>
      <c r="CM18" s="101"/>
      <c r="CN18" s="101"/>
      <c r="CO18" s="101"/>
      <c r="CP18" s="101"/>
      <c r="CQ18" s="101"/>
      <c r="CR18" s="101"/>
      <c r="CS18" s="101"/>
      <c r="CT18" s="101"/>
      <c r="CU18" s="101"/>
      <c r="CV18" s="101"/>
      <c r="CW18" s="101"/>
      <c r="CX18" s="101"/>
      <c r="CY18" s="101"/>
      <c r="CZ18" s="101"/>
      <c r="DA18" s="101"/>
      <c r="DB18" s="101"/>
      <c r="DC18" s="101"/>
      <c r="DD18" s="101"/>
      <c r="DE18" s="101"/>
      <c r="DF18" s="101"/>
      <c r="DG18" s="101"/>
      <c r="DH18" s="101"/>
      <c r="DI18" s="101"/>
      <c r="DJ18" s="101"/>
      <c r="DK18" s="101"/>
      <c r="DL18" s="101"/>
    </row>
    <row r="19" spans="1:116" s="102" customFormat="1" ht="12.75">
      <c r="A19" s="101"/>
      <c r="B19" s="29" t="s">
        <v>60</v>
      </c>
      <c r="C19" s="120">
        <v>0</v>
      </c>
      <c r="D19" s="121" t="str">
        <f t="shared" si="0"/>
        <v>Not selected</v>
      </c>
      <c r="E19" s="122" t="str">
        <f t="shared" si="1"/>
        <v>Not selected</v>
      </c>
      <c r="F19" s="118" t="str">
        <f t="shared" si="2"/>
        <v>Not selected</v>
      </c>
      <c r="G19" s="123"/>
      <c r="H19" s="124"/>
      <c r="I19" s="125"/>
      <c r="J19" s="126"/>
      <c r="K19" s="116" t="str">
        <f t="shared" si="3"/>
        <v>Not selected</v>
      </c>
      <c r="L19" s="117" t="str">
        <f t="shared" si="4"/>
        <v>Not selected</v>
      </c>
      <c r="M19" s="118" t="str">
        <f t="shared" si="5"/>
        <v>Not selected</v>
      </c>
      <c r="N19" s="101"/>
      <c r="O19" s="101"/>
      <c r="P19" s="101"/>
      <c r="Q19" s="101"/>
      <c r="R19" s="101"/>
      <c r="S19" s="101"/>
      <c r="T19" s="101"/>
      <c r="U19" s="101"/>
      <c r="V19" s="101"/>
      <c r="W19" s="101"/>
      <c r="X19" s="101"/>
      <c r="Y19" s="101"/>
      <c r="Z19" s="101"/>
      <c r="AA19" s="101"/>
      <c r="AB19" s="101"/>
      <c r="AC19" s="101"/>
      <c r="AD19" s="101"/>
      <c r="AE19" s="101"/>
      <c r="AF19" s="101"/>
      <c r="AG19" s="101"/>
      <c r="AH19" s="101"/>
      <c r="AI19" s="101"/>
      <c r="AJ19" s="101"/>
      <c r="AK19" s="101"/>
      <c r="AL19" s="101"/>
      <c r="AM19" s="101"/>
      <c r="AN19" s="101"/>
      <c r="AO19" s="101"/>
      <c r="AP19" s="101"/>
      <c r="AQ19" s="101"/>
      <c r="AR19" s="101"/>
      <c r="AS19" s="101"/>
      <c r="AT19" s="101"/>
      <c r="AU19" s="101"/>
      <c r="AV19" s="101"/>
      <c r="AW19" s="101"/>
      <c r="AX19" s="101"/>
      <c r="AY19" s="101"/>
      <c r="AZ19" s="101"/>
      <c r="BA19" s="101"/>
      <c r="BB19" s="101"/>
      <c r="BC19" s="101"/>
      <c r="BD19" s="101"/>
      <c r="BE19" s="101"/>
      <c r="BF19" s="101"/>
      <c r="BG19" s="101"/>
      <c r="BH19" s="101"/>
      <c r="BI19" s="101"/>
      <c r="BJ19" s="101"/>
      <c r="BK19" s="101"/>
      <c r="BL19" s="101"/>
      <c r="BM19" s="101"/>
      <c r="BN19" s="101"/>
      <c r="BO19" s="101"/>
      <c r="BP19" s="101"/>
      <c r="BQ19" s="101"/>
      <c r="BR19" s="101"/>
      <c r="BS19" s="101"/>
      <c r="BT19" s="101"/>
      <c r="BU19" s="101"/>
      <c r="BV19" s="101"/>
      <c r="BW19" s="101"/>
      <c r="BX19" s="101"/>
      <c r="BY19" s="101"/>
      <c r="BZ19" s="101"/>
      <c r="CA19" s="101"/>
      <c r="CB19" s="101"/>
      <c r="CC19" s="101"/>
      <c r="CD19" s="101"/>
      <c r="CE19" s="101"/>
      <c r="CF19" s="101"/>
      <c r="CG19" s="101"/>
      <c r="CH19" s="101"/>
      <c r="CI19" s="101"/>
      <c r="CJ19" s="101"/>
      <c r="CK19" s="101"/>
      <c r="CL19" s="101"/>
      <c r="CM19" s="101"/>
      <c r="CN19" s="101"/>
      <c r="CO19" s="101"/>
      <c r="CP19" s="101"/>
      <c r="CQ19" s="101"/>
      <c r="CR19" s="101"/>
      <c r="CS19" s="101"/>
      <c r="CT19" s="101"/>
      <c r="CU19" s="101"/>
      <c r="CV19" s="101"/>
      <c r="CW19" s="101"/>
      <c r="CX19" s="101"/>
      <c r="CY19" s="101"/>
      <c r="CZ19" s="101"/>
      <c r="DA19" s="101"/>
      <c r="DB19" s="101"/>
      <c r="DC19" s="101"/>
      <c r="DD19" s="101"/>
      <c r="DE19" s="101"/>
      <c r="DF19" s="101"/>
      <c r="DG19" s="101"/>
      <c r="DH19" s="101"/>
      <c r="DI19" s="101"/>
      <c r="DJ19" s="101"/>
      <c r="DK19" s="101"/>
      <c r="DL19" s="101"/>
    </row>
    <row r="20" spans="1:116" s="102" customFormat="1" ht="12.75">
      <c r="A20" s="101"/>
      <c r="B20" s="29" t="s">
        <v>60</v>
      </c>
      <c r="C20" s="120">
        <v>0</v>
      </c>
      <c r="D20" s="121" t="str">
        <f t="shared" si="0"/>
        <v>Not selected</v>
      </c>
      <c r="E20" s="122" t="str">
        <f t="shared" si="1"/>
        <v>Not selected</v>
      </c>
      <c r="F20" s="118" t="str">
        <f t="shared" si="2"/>
        <v>Not selected</v>
      </c>
      <c r="G20" s="123"/>
      <c r="H20" s="124"/>
      <c r="I20" s="125"/>
      <c r="J20" s="126"/>
      <c r="K20" s="116" t="str">
        <f t="shared" si="3"/>
        <v>Not selected</v>
      </c>
      <c r="L20" s="117" t="str">
        <f t="shared" si="4"/>
        <v>Not selected</v>
      </c>
      <c r="M20" s="118" t="str">
        <f t="shared" si="5"/>
        <v>Not selected</v>
      </c>
      <c r="N20" s="101"/>
      <c r="O20" s="101"/>
      <c r="P20" s="101"/>
      <c r="Q20" s="101"/>
      <c r="R20" s="101"/>
      <c r="S20" s="101"/>
      <c r="T20" s="101"/>
      <c r="U20" s="101"/>
      <c r="V20" s="101"/>
      <c r="W20" s="101"/>
      <c r="X20" s="101"/>
      <c r="Y20" s="101"/>
      <c r="Z20" s="101"/>
      <c r="AA20" s="101"/>
      <c r="AB20" s="101"/>
      <c r="AC20" s="101"/>
      <c r="AD20" s="101"/>
      <c r="AE20" s="101"/>
      <c r="AF20" s="101"/>
      <c r="AG20" s="101"/>
      <c r="AH20" s="101"/>
      <c r="AI20" s="101"/>
      <c r="AJ20" s="101"/>
      <c r="AK20" s="101"/>
      <c r="AL20" s="101"/>
      <c r="AM20" s="101"/>
      <c r="AN20" s="101"/>
      <c r="AO20" s="101"/>
      <c r="AP20" s="101"/>
      <c r="AQ20" s="101"/>
      <c r="AR20" s="101"/>
      <c r="AS20" s="101"/>
      <c r="AT20" s="101"/>
      <c r="AU20" s="101"/>
      <c r="AV20" s="101"/>
      <c r="AW20" s="101"/>
      <c r="AX20" s="101"/>
      <c r="AY20" s="101"/>
      <c r="AZ20" s="101"/>
      <c r="BA20" s="101"/>
      <c r="BB20" s="101"/>
      <c r="BC20" s="101"/>
      <c r="BD20" s="101"/>
      <c r="BE20" s="101"/>
      <c r="BF20" s="101"/>
      <c r="BG20" s="101"/>
      <c r="BH20" s="101"/>
      <c r="BI20" s="101"/>
      <c r="BJ20" s="101"/>
      <c r="BK20" s="101"/>
      <c r="BL20" s="101"/>
      <c r="BM20" s="101"/>
      <c r="BN20" s="101"/>
      <c r="BO20" s="101"/>
      <c r="BP20" s="101"/>
      <c r="BQ20" s="101"/>
      <c r="BR20" s="101"/>
      <c r="BS20" s="101"/>
      <c r="BT20" s="101"/>
      <c r="BU20" s="101"/>
      <c r="BV20" s="101"/>
      <c r="BW20" s="101"/>
      <c r="BX20" s="101"/>
      <c r="BY20" s="101"/>
      <c r="BZ20" s="101"/>
      <c r="CA20" s="101"/>
      <c r="CB20" s="101"/>
      <c r="CC20" s="101"/>
      <c r="CD20" s="101"/>
      <c r="CE20" s="101"/>
      <c r="CF20" s="101"/>
      <c r="CG20" s="101"/>
      <c r="CH20" s="101"/>
      <c r="CI20" s="101"/>
      <c r="CJ20" s="101"/>
      <c r="CK20" s="101"/>
      <c r="CL20" s="101"/>
      <c r="CM20" s="101"/>
      <c r="CN20" s="101"/>
      <c r="CO20" s="101"/>
      <c r="CP20" s="101"/>
      <c r="CQ20" s="101"/>
      <c r="CR20" s="101"/>
      <c r="CS20" s="101"/>
      <c r="CT20" s="101"/>
      <c r="CU20" s="101"/>
      <c r="CV20" s="101"/>
      <c r="CW20" s="101"/>
      <c r="CX20" s="101"/>
      <c r="CY20" s="101"/>
      <c r="CZ20" s="101"/>
      <c r="DA20" s="101"/>
      <c r="DB20" s="101"/>
      <c r="DC20" s="101"/>
      <c r="DD20" s="101"/>
      <c r="DE20" s="101"/>
      <c r="DF20" s="101"/>
      <c r="DG20" s="101"/>
      <c r="DH20" s="101"/>
      <c r="DI20" s="101"/>
      <c r="DJ20" s="101"/>
      <c r="DK20" s="101"/>
      <c r="DL20" s="101"/>
    </row>
    <row r="21" spans="1:116" s="102" customFormat="1" ht="12.75">
      <c r="A21" s="101"/>
      <c r="B21" s="29" t="s">
        <v>60</v>
      </c>
      <c r="C21" s="120">
        <v>0</v>
      </c>
      <c r="D21" s="121" t="str">
        <f t="shared" si="0"/>
        <v>Not selected</v>
      </c>
      <c r="E21" s="122" t="str">
        <f t="shared" si="1"/>
        <v>Not selected</v>
      </c>
      <c r="F21" s="118" t="str">
        <f t="shared" si="2"/>
        <v>Not selected</v>
      </c>
      <c r="G21" s="123"/>
      <c r="H21" s="124"/>
      <c r="I21" s="125"/>
      <c r="J21" s="126"/>
      <c r="K21" s="116" t="str">
        <f t="shared" si="3"/>
        <v>Not selected</v>
      </c>
      <c r="L21" s="117" t="str">
        <f t="shared" si="4"/>
        <v>Not selected</v>
      </c>
      <c r="M21" s="118" t="str">
        <f t="shared" si="5"/>
        <v>Not selected</v>
      </c>
      <c r="N21" s="101"/>
      <c r="O21" s="101"/>
      <c r="P21" s="101"/>
      <c r="Q21" s="101"/>
      <c r="R21" s="101"/>
      <c r="S21" s="101"/>
      <c r="T21" s="101"/>
      <c r="U21" s="101"/>
      <c r="V21" s="101"/>
      <c r="W21" s="101"/>
      <c r="X21" s="101"/>
      <c r="Y21" s="101"/>
      <c r="Z21" s="101"/>
      <c r="AA21" s="101"/>
      <c r="AB21" s="101"/>
      <c r="AC21" s="101"/>
      <c r="AD21" s="101"/>
      <c r="AE21" s="101"/>
      <c r="AF21" s="101"/>
      <c r="AG21" s="101"/>
      <c r="AH21" s="101"/>
      <c r="AI21" s="101"/>
      <c r="AJ21" s="101"/>
      <c r="AK21" s="101"/>
      <c r="AL21" s="101"/>
      <c r="AM21" s="101"/>
      <c r="AN21" s="101"/>
      <c r="AO21" s="101"/>
      <c r="AP21" s="101"/>
      <c r="AQ21" s="101"/>
      <c r="AR21" s="101"/>
      <c r="AS21" s="101"/>
      <c r="AT21" s="101"/>
      <c r="AU21" s="101"/>
      <c r="AV21" s="101"/>
      <c r="AW21" s="101"/>
      <c r="AX21" s="101"/>
      <c r="AY21" s="101"/>
      <c r="AZ21" s="101"/>
      <c r="BA21" s="101"/>
      <c r="BB21" s="101"/>
      <c r="BC21" s="101"/>
      <c r="BD21" s="101"/>
      <c r="BE21" s="101"/>
      <c r="BF21" s="101"/>
      <c r="BG21" s="101"/>
      <c r="BH21" s="101"/>
      <c r="BI21" s="101"/>
      <c r="BJ21" s="101"/>
      <c r="BK21" s="101"/>
      <c r="BL21" s="101"/>
      <c r="BM21" s="101"/>
      <c r="BN21" s="101"/>
      <c r="BO21" s="101"/>
      <c r="BP21" s="101"/>
      <c r="BQ21" s="101"/>
      <c r="BR21" s="101"/>
      <c r="BS21" s="101"/>
      <c r="BT21" s="101"/>
      <c r="BU21" s="101"/>
      <c r="BV21" s="101"/>
      <c r="BW21" s="101"/>
      <c r="BX21" s="101"/>
      <c r="BY21" s="101"/>
      <c r="BZ21" s="101"/>
      <c r="CA21" s="101"/>
      <c r="CB21" s="101"/>
      <c r="CC21" s="101"/>
      <c r="CD21" s="101"/>
      <c r="CE21" s="101"/>
      <c r="CF21" s="101"/>
      <c r="CG21" s="101"/>
      <c r="CH21" s="101"/>
      <c r="CI21" s="101"/>
      <c r="CJ21" s="101"/>
      <c r="CK21" s="101"/>
      <c r="CL21" s="101"/>
      <c r="CM21" s="101"/>
      <c r="CN21" s="101"/>
      <c r="CO21" s="101"/>
      <c r="CP21" s="101"/>
      <c r="CQ21" s="101"/>
      <c r="CR21" s="101"/>
      <c r="CS21" s="101"/>
      <c r="CT21" s="101"/>
      <c r="CU21" s="101"/>
      <c r="CV21" s="101"/>
      <c r="CW21" s="101"/>
      <c r="CX21" s="101"/>
      <c r="CY21" s="101"/>
      <c r="CZ21" s="101"/>
      <c r="DA21" s="101"/>
      <c r="DB21" s="101"/>
      <c r="DC21" s="101"/>
      <c r="DD21" s="101"/>
      <c r="DE21" s="101"/>
      <c r="DF21" s="101"/>
      <c r="DG21" s="101"/>
      <c r="DH21" s="101"/>
      <c r="DI21" s="101"/>
      <c r="DJ21" s="101"/>
      <c r="DK21" s="101"/>
      <c r="DL21" s="101"/>
    </row>
    <row r="22" spans="1:116" s="102" customFormat="1" ht="12.75">
      <c r="A22" s="101"/>
      <c r="B22" s="29" t="s">
        <v>60</v>
      </c>
      <c r="C22" s="120">
        <v>0</v>
      </c>
      <c r="D22" s="121" t="str">
        <f t="shared" si="0"/>
        <v>Not selected</v>
      </c>
      <c r="E22" s="122" t="str">
        <f t="shared" si="1"/>
        <v>Not selected</v>
      </c>
      <c r="F22" s="118" t="str">
        <f t="shared" si="2"/>
        <v>Not selected</v>
      </c>
      <c r="G22" s="123"/>
      <c r="H22" s="124"/>
      <c r="I22" s="125"/>
      <c r="J22" s="126"/>
      <c r="K22" s="116" t="str">
        <f t="shared" si="3"/>
        <v>Not selected</v>
      </c>
      <c r="L22" s="117" t="str">
        <f t="shared" si="4"/>
        <v>Not selected</v>
      </c>
      <c r="M22" s="118" t="str">
        <f t="shared" si="5"/>
        <v>Not selected</v>
      </c>
      <c r="N22" s="101"/>
      <c r="O22" s="101"/>
      <c r="P22" s="101"/>
      <c r="Q22" s="101"/>
      <c r="R22" s="101"/>
      <c r="S22" s="101"/>
      <c r="T22" s="101"/>
      <c r="U22" s="101"/>
      <c r="V22" s="101"/>
      <c r="W22" s="101"/>
      <c r="X22" s="101"/>
      <c r="Y22" s="101"/>
      <c r="Z22" s="101"/>
      <c r="AA22" s="101"/>
      <c r="AB22" s="101"/>
      <c r="AC22" s="101"/>
      <c r="AD22" s="101"/>
      <c r="AE22" s="101"/>
      <c r="AF22" s="101"/>
      <c r="AG22" s="101"/>
      <c r="AH22" s="101"/>
      <c r="AI22" s="101"/>
      <c r="AJ22" s="101"/>
      <c r="AK22" s="101"/>
      <c r="AL22" s="101"/>
      <c r="AM22" s="101"/>
      <c r="AN22" s="101"/>
      <c r="AO22" s="101"/>
      <c r="AP22" s="101"/>
      <c r="AQ22" s="101"/>
      <c r="AR22" s="101"/>
      <c r="AS22" s="101"/>
      <c r="AT22" s="101"/>
      <c r="AU22" s="101"/>
      <c r="AV22" s="101"/>
      <c r="AW22" s="101"/>
      <c r="AX22" s="101"/>
      <c r="AY22" s="101"/>
      <c r="AZ22" s="101"/>
      <c r="BA22" s="101"/>
      <c r="BB22" s="101"/>
      <c r="BC22" s="101"/>
      <c r="BD22" s="101"/>
      <c r="BE22" s="101"/>
      <c r="BF22" s="101"/>
      <c r="BG22" s="101"/>
      <c r="BH22" s="101"/>
      <c r="BI22" s="101"/>
      <c r="BJ22" s="101"/>
      <c r="BK22" s="101"/>
      <c r="BL22" s="101"/>
      <c r="BM22" s="101"/>
      <c r="BN22" s="101"/>
      <c r="BO22" s="101"/>
      <c r="BP22" s="101"/>
      <c r="BQ22" s="101"/>
      <c r="BR22" s="101"/>
      <c r="BS22" s="101"/>
      <c r="BT22" s="101"/>
      <c r="BU22" s="101"/>
      <c r="BV22" s="101"/>
      <c r="BW22" s="101"/>
      <c r="BX22" s="101"/>
      <c r="BY22" s="101"/>
      <c r="BZ22" s="101"/>
      <c r="CA22" s="101"/>
      <c r="CB22" s="101"/>
      <c r="CC22" s="101"/>
      <c r="CD22" s="101"/>
      <c r="CE22" s="101"/>
      <c r="CF22" s="101"/>
      <c r="CG22" s="101"/>
      <c r="CH22" s="101"/>
      <c r="CI22" s="101"/>
      <c r="CJ22" s="101"/>
      <c r="CK22" s="101"/>
      <c r="CL22" s="101"/>
      <c r="CM22" s="101"/>
      <c r="CN22" s="101"/>
      <c r="CO22" s="101"/>
      <c r="CP22" s="101"/>
      <c r="CQ22" s="101"/>
      <c r="CR22" s="101"/>
      <c r="CS22" s="101"/>
      <c r="CT22" s="101"/>
      <c r="CU22" s="101"/>
      <c r="CV22" s="101"/>
      <c r="CW22" s="101"/>
      <c r="CX22" s="101"/>
      <c r="CY22" s="101"/>
      <c r="CZ22" s="101"/>
      <c r="DA22" s="101"/>
      <c r="DB22" s="101"/>
      <c r="DC22" s="101"/>
      <c r="DD22" s="101"/>
      <c r="DE22" s="101"/>
      <c r="DF22" s="101"/>
      <c r="DG22" s="101"/>
      <c r="DH22" s="101"/>
      <c r="DI22" s="101"/>
      <c r="DJ22" s="101"/>
      <c r="DK22" s="101"/>
      <c r="DL22" s="101"/>
    </row>
    <row r="23" spans="1:116" s="102" customFormat="1" ht="12.75">
      <c r="A23" s="101"/>
      <c r="B23" s="29" t="s">
        <v>60</v>
      </c>
      <c r="C23" s="120">
        <v>0</v>
      </c>
      <c r="D23" s="121" t="str">
        <f t="shared" si="0"/>
        <v>Not selected</v>
      </c>
      <c r="E23" s="122" t="str">
        <f t="shared" si="1"/>
        <v>Not selected</v>
      </c>
      <c r="F23" s="118" t="str">
        <f t="shared" si="2"/>
        <v>Not selected</v>
      </c>
      <c r="G23" s="123"/>
      <c r="H23" s="124"/>
      <c r="I23" s="125"/>
      <c r="J23" s="126"/>
      <c r="K23" s="116" t="str">
        <f t="shared" si="3"/>
        <v>Not selected</v>
      </c>
      <c r="L23" s="117" t="str">
        <f t="shared" si="4"/>
        <v>Not selected</v>
      </c>
      <c r="M23" s="118" t="str">
        <f t="shared" si="5"/>
        <v>Not selected</v>
      </c>
      <c r="N23" s="101"/>
      <c r="O23" s="101"/>
      <c r="P23" s="101"/>
      <c r="Q23" s="101"/>
      <c r="R23" s="101"/>
      <c r="S23" s="101"/>
      <c r="T23" s="101"/>
      <c r="U23" s="101"/>
      <c r="V23" s="101"/>
      <c r="W23" s="101"/>
      <c r="X23" s="101"/>
      <c r="Y23" s="101"/>
      <c r="Z23" s="101"/>
      <c r="AA23" s="101"/>
      <c r="AB23" s="101"/>
      <c r="AC23" s="101"/>
      <c r="AD23" s="101"/>
      <c r="AE23" s="101"/>
      <c r="AF23" s="101"/>
      <c r="AG23" s="101"/>
      <c r="AH23" s="101"/>
      <c r="AI23" s="101"/>
      <c r="AJ23" s="101"/>
      <c r="AK23" s="101"/>
      <c r="AL23" s="101"/>
      <c r="AM23" s="101"/>
      <c r="AN23" s="101"/>
      <c r="AO23" s="101"/>
      <c r="AP23" s="101"/>
      <c r="AQ23" s="101"/>
      <c r="AR23" s="101"/>
      <c r="AS23" s="101"/>
      <c r="AT23" s="101"/>
      <c r="AU23" s="101"/>
      <c r="AV23" s="101"/>
      <c r="AW23" s="101"/>
      <c r="AX23" s="101"/>
      <c r="AY23" s="101"/>
      <c r="AZ23" s="101"/>
      <c r="BA23" s="101"/>
      <c r="BB23" s="101"/>
      <c r="BC23" s="101"/>
      <c r="BD23" s="101"/>
      <c r="BE23" s="101"/>
      <c r="BF23" s="101"/>
      <c r="BG23" s="101"/>
      <c r="BH23" s="101"/>
      <c r="BI23" s="101"/>
      <c r="BJ23" s="101"/>
      <c r="BK23" s="101"/>
      <c r="BL23" s="101"/>
      <c r="BM23" s="101"/>
      <c r="BN23" s="101"/>
      <c r="BO23" s="101"/>
      <c r="BP23" s="101"/>
      <c r="BQ23" s="101"/>
      <c r="BR23" s="101"/>
      <c r="BS23" s="101"/>
      <c r="BT23" s="101"/>
      <c r="BU23" s="101"/>
      <c r="BV23" s="101"/>
      <c r="BW23" s="101"/>
      <c r="BX23" s="101"/>
      <c r="BY23" s="101"/>
      <c r="BZ23" s="101"/>
      <c r="CA23" s="101"/>
      <c r="CB23" s="101"/>
      <c r="CC23" s="101"/>
      <c r="CD23" s="101"/>
      <c r="CE23" s="101"/>
      <c r="CF23" s="101"/>
      <c r="CG23" s="101"/>
      <c r="CH23" s="101"/>
      <c r="CI23" s="101"/>
      <c r="CJ23" s="101"/>
      <c r="CK23" s="101"/>
      <c r="CL23" s="101"/>
      <c r="CM23" s="101"/>
      <c r="CN23" s="101"/>
      <c r="CO23" s="101"/>
      <c r="CP23" s="101"/>
      <c r="CQ23" s="101"/>
      <c r="CR23" s="101"/>
      <c r="CS23" s="101"/>
      <c r="CT23" s="101"/>
      <c r="CU23" s="101"/>
      <c r="CV23" s="101"/>
      <c r="CW23" s="101"/>
      <c r="CX23" s="101"/>
      <c r="CY23" s="101"/>
      <c r="CZ23" s="101"/>
      <c r="DA23" s="101"/>
      <c r="DB23" s="101"/>
      <c r="DC23" s="101"/>
      <c r="DD23" s="101"/>
      <c r="DE23" s="101"/>
      <c r="DF23" s="101"/>
      <c r="DG23" s="101"/>
      <c r="DH23" s="101"/>
      <c r="DI23" s="101"/>
      <c r="DJ23" s="101"/>
      <c r="DK23" s="101"/>
      <c r="DL23" s="101"/>
    </row>
    <row r="24" spans="1:116" s="102" customFormat="1" ht="12.75">
      <c r="A24" s="101"/>
      <c r="B24" s="29" t="s">
        <v>60</v>
      </c>
      <c r="C24" s="120">
        <v>0</v>
      </c>
      <c r="D24" s="121" t="str">
        <f t="shared" si="0"/>
        <v>Not selected</v>
      </c>
      <c r="E24" s="122" t="str">
        <f t="shared" si="1"/>
        <v>Not selected</v>
      </c>
      <c r="F24" s="118" t="str">
        <f t="shared" si="2"/>
        <v>Not selected</v>
      </c>
      <c r="G24" s="123"/>
      <c r="H24" s="124"/>
      <c r="I24" s="125"/>
      <c r="J24" s="126"/>
      <c r="K24" s="116" t="str">
        <f t="shared" si="3"/>
        <v>Not selected</v>
      </c>
      <c r="L24" s="117" t="str">
        <f t="shared" si="4"/>
        <v>Not selected</v>
      </c>
      <c r="M24" s="118" t="str">
        <f t="shared" si="5"/>
        <v>Not selected</v>
      </c>
      <c r="N24" s="101"/>
      <c r="O24" s="101"/>
      <c r="P24" s="101"/>
      <c r="Q24" s="101"/>
      <c r="R24" s="101"/>
      <c r="S24" s="101"/>
      <c r="T24" s="101"/>
      <c r="U24" s="101"/>
      <c r="V24" s="101"/>
      <c r="W24" s="101"/>
      <c r="X24" s="101"/>
      <c r="Y24" s="101"/>
      <c r="Z24" s="101"/>
      <c r="AA24" s="101"/>
      <c r="AB24" s="101"/>
      <c r="AC24" s="101"/>
      <c r="AD24" s="101"/>
      <c r="AE24" s="101"/>
      <c r="AF24" s="101"/>
      <c r="AG24" s="101"/>
      <c r="AH24" s="101"/>
      <c r="AI24" s="101"/>
      <c r="AJ24" s="101"/>
      <c r="AK24" s="101"/>
      <c r="AL24" s="101"/>
      <c r="AM24" s="101"/>
      <c r="AN24" s="101"/>
      <c r="AO24" s="101"/>
      <c r="AP24" s="101"/>
      <c r="AQ24" s="101"/>
      <c r="AR24" s="101"/>
      <c r="AS24" s="101"/>
      <c r="AT24" s="101"/>
      <c r="AU24" s="101"/>
      <c r="AV24" s="101"/>
      <c r="AW24" s="101"/>
      <c r="AX24" s="101"/>
      <c r="AY24" s="101"/>
      <c r="AZ24" s="101"/>
      <c r="BA24" s="101"/>
      <c r="BB24" s="101"/>
      <c r="BC24" s="101"/>
      <c r="BD24" s="101"/>
      <c r="BE24" s="101"/>
      <c r="BF24" s="101"/>
      <c r="BG24" s="101"/>
      <c r="BH24" s="101"/>
      <c r="BI24" s="101"/>
      <c r="BJ24" s="101"/>
      <c r="BK24" s="101"/>
      <c r="BL24" s="101"/>
      <c r="BM24" s="101"/>
      <c r="BN24" s="101"/>
      <c r="BO24" s="101"/>
      <c r="BP24" s="101"/>
      <c r="BQ24" s="101"/>
      <c r="BR24" s="101"/>
      <c r="BS24" s="101"/>
      <c r="BT24" s="101"/>
      <c r="BU24" s="101"/>
      <c r="BV24" s="101"/>
      <c r="BW24" s="101"/>
      <c r="BX24" s="101"/>
      <c r="BY24" s="101"/>
      <c r="BZ24" s="101"/>
      <c r="CA24" s="101"/>
      <c r="CB24" s="101"/>
      <c r="CC24" s="101"/>
      <c r="CD24" s="101"/>
      <c r="CE24" s="101"/>
      <c r="CF24" s="101"/>
      <c r="CG24" s="101"/>
      <c r="CH24" s="101"/>
      <c r="CI24" s="101"/>
      <c r="CJ24" s="101"/>
      <c r="CK24" s="101"/>
      <c r="CL24" s="101"/>
      <c r="CM24" s="101"/>
      <c r="CN24" s="101"/>
      <c r="CO24" s="101"/>
      <c r="CP24" s="101"/>
      <c r="CQ24" s="101"/>
      <c r="CR24" s="101"/>
      <c r="CS24" s="101"/>
      <c r="CT24" s="101"/>
      <c r="CU24" s="101"/>
      <c r="CV24" s="101"/>
      <c r="CW24" s="101"/>
      <c r="CX24" s="101"/>
      <c r="CY24" s="101"/>
      <c r="CZ24" s="101"/>
      <c r="DA24" s="101"/>
      <c r="DB24" s="101"/>
      <c r="DC24" s="101"/>
      <c r="DD24" s="101"/>
      <c r="DE24" s="101"/>
      <c r="DF24" s="101"/>
      <c r="DG24" s="101"/>
      <c r="DH24" s="101"/>
      <c r="DI24" s="101"/>
      <c r="DJ24" s="101"/>
      <c r="DK24" s="101"/>
      <c r="DL24" s="101"/>
    </row>
    <row r="25" spans="1:116" s="102" customFormat="1" ht="12.75">
      <c r="A25" s="101"/>
      <c r="B25" s="29" t="s">
        <v>60</v>
      </c>
      <c r="C25" s="120">
        <v>0</v>
      </c>
      <c r="D25" s="121" t="str">
        <f t="shared" si="0"/>
        <v>Not selected</v>
      </c>
      <c r="E25" s="122" t="str">
        <f t="shared" si="1"/>
        <v>Not selected</v>
      </c>
      <c r="F25" s="118" t="str">
        <f t="shared" si="2"/>
        <v>Not selected</v>
      </c>
      <c r="G25" s="123"/>
      <c r="H25" s="124"/>
      <c r="I25" s="125"/>
      <c r="J25" s="126"/>
      <c r="K25" s="116" t="str">
        <f t="shared" si="3"/>
        <v>Not selected</v>
      </c>
      <c r="L25" s="117" t="str">
        <f t="shared" si="4"/>
        <v>Not selected</v>
      </c>
      <c r="M25" s="118" t="str">
        <f t="shared" si="5"/>
        <v>Not selected</v>
      </c>
      <c r="N25" s="101"/>
      <c r="O25" s="101"/>
      <c r="P25" s="101"/>
      <c r="Q25" s="101"/>
      <c r="R25" s="101"/>
      <c r="S25" s="101"/>
      <c r="T25" s="101"/>
      <c r="U25" s="101"/>
      <c r="V25" s="101"/>
      <c r="W25" s="101"/>
      <c r="X25" s="101"/>
      <c r="Y25" s="101"/>
      <c r="Z25" s="101"/>
      <c r="AA25" s="101"/>
      <c r="AB25" s="101"/>
      <c r="AC25" s="101"/>
      <c r="AD25" s="101"/>
      <c r="AE25" s="101"/>
      <c r="AF25" s="101"/>
      <c r="AG25" s="101"/>
      <c r="AH25" s="101"/>
      <c r="AI25" s="101"/>
      <c r="AJ25" s="101"/>
      <c r="AK25" s="101"/>
      <c r="AL25" s="101"/>
      <c r="AM25" s="101"/>
      <c r="AN25" s="101"/>
      <c r="AO25" s="101"/>
      <c r="AP25" s="101"/>
      <c r="AQ25" s="101"/>
      <c r="AR25" s="101"/>
      <c r="AS25" s="101"/>
      <c r="AT25" s="101"/>
      <c r="AU25" s="101"/>
      <c r="AV25" s="101"/>
      <c r="AW25" s="101"/>
      <c r="AX25" s="101"/>
      <c r="AY25" s="101"/>
      <c r="AZ25" s="101"/>
      <c r="BA25" s="101"/>
      <c r="BB25" s="101"/>
      <c r="BC25" s="101"/>
      <c r="BD25" s="101"/>
      <c r="BE25" s="101"/>
      <c r="BF25" s="101"/>
      <c r="BG25" s="101"/>
      <c r="BH25" s="101"/>
      <c r="BI25" s="101"/>
      <c r="BJ25" s="101"/>
      <c r="BK25" s="101"/>
      <c r="BL25" s="101"/>
      <c r="BM25" s="101"/>
      <c r="BN25" s="101"/>
      <c r="BO25" s="101"/>
      <c r="BP25" s="101"/>
      <c r="BQ25" s="101"/>
      <c r="BR25" s="101"/>
      <c r="BS25" s="101"/>
      <c r="BT25" s="101"/>
      <c r="BU25" s="101"/>
      <c r="BV25" s="101"/>
      <c r="BW25" s="101"/>
      <c r="BX25" s="101"/>
      <c r="BY25" s="101"/>
      <c r="BZ25" s="101"/>
      <c r="CA25" s="101"/>
      <c r="CB25" s="101"/>
      <c r="CC25" s="101"/>
      <c r="CD25" s="101"/>
      <c r="CE25" s="101"/>
      <c r="CF25" s="101"/>
      <c r="CG25" s="101"/>
      <c r="CH25" s="101"/>
      <c r="CI25" s="101"/>
      <c r="CJ25" s="101"/>
      <c r="CK25" s="101"/>
      <c r="CL25" s="101"/>
      <c r="CM25" s="101"/>
      <c r="CN25" s="101"/>
      <c r="CO25" s="101"/>
      <c r="CP25" s="101"/>
      <c r="CQ25" s="101"/>
      <c r="CR25" s="101"/>
      <c r="CS25" s="101"/>
      <c r="CT25" s="101"/>
      <c r="CU25" s="101"/>
      <c r="CV25" s="101"/>
      <c r="CW25" s="101"/>
      <c r="CX25" s="101"/>
      <c r="CY25" s="101"/>
      <c r="CZ25" s="101"/>
      <c r="DA25" s="101"/>
      <c r="DB25" s="101"/>
      <c r="DC25" s="101"/>
      <c r="DD25" s="101"/>
      <c r="DE25" s="101"/>
      <c r="DF25" s="101"/>
      <c r="DG25" s="101"/>
      <c r="DH25" s="101"/>
      <c r="DI25" s="101"/>
      <c r="DJ25" s="101"/>
      <c r="DK25" s="101"/>
      <c r="DL25" s="101"/>
    </row>
    <row r="26" spans="1:116" s="102" customFormat="1" ht="12.75">
      <c r="A26" s="101"/>
      <c r="B26" s="29" t="s">
        <v>60</v>
      </c>
      <c r="C26" s="120">
        <v>0</v>
      </c>
      <c r="D26" s="121" t="str">
        <f t="shared" si="0"/>
        <v>Not selected</v>
      </c>
      <c r="E26" s="122" t="str">
        <f t="shared" si="1"/>
        <v>Not selected</v>
      </c>
      <c r="F26" s="118" t="str">
        <f t="shared" si="2"/>
        <v>Not selected</v>
      </c>
      <c r="G26" s="123"/>
      <c r="H26" s="124"/>
      <c r="I26" s="125"/>
      <c r="J26" s="126"/>
      <c r="K26" s="116" t="str">
        <f t="shared" si="3"/>
        <v>Not selected</v>
      </c>
      <c r="L26" s="117" t="str">
        <f t="shared" si="4"/>
        <v>Not selected</v>
      </c>
      <c r="M26" s="118" t="str">
        <f t="shared" si="5"/>
        <v>Not selected</v>
      </c>
      <c r="N26" s="101"/>
      <c r="O26" s="101"/>
      <c r="P26" s="101"/>
      <c r="Q26" s="101"/>
      <c r="R26" s="101"/>
      <c r="S26" s="101"/>
      <c r="T26" s="101"/>
      <c r="U26" s="101"/>
      <c r="V26" s="101"/>
      <c r="W26" s="101"/>
      <c r="X26" s="101"/>
      <c r="Y26" s="101"/>
      <c r="Z26" s="101"/>
      <c r="AA26" s="101"/>
      <c r="AB26" s="101"/>
      <c r="AC26" s="101"/>
      <c r="AD26" s="101"/>
      <c r="AE26" s="101"/>
      <c r="AF26" s="101"/>
      <c r="AG26" s="101"/>
      <c r="AH26" s="101"/>
      <c r="AI26" s="101"/>
      <c r="AJ26" s="101"/>
      <c r="AK26" s="101"/>
      <c r="AL26" s="101"/>
      <c r="AM26" s="101"/>
      <c r="AN26" s="101"/>
      <c r="AO26" s="101"/>
      <c r="AP26" s="101"/>
      <c r="AQ26" s="101"/>
      <c r="AR26" s="101"/>
      <c r="AS26" s="101"/>
      <c r="AT26" s="101"/>
      <c r="AU26" s="101"/>
      <c r="AV26" s="101"/>
      <c r="AW26" s="101"/>
      <c r="AX26" s="101"/>
      <c r="AY26" s="101"/>
      <c r="AZ26" s="101"/>
      <c r="BA26" s="101"/>
      <c r="BB26" s="101"/>
      <c r="BC26" s="101"/>
      <c r="BD26" s="101"/>
      <c r="BE26" s="101"/>
      <c r="BF26" s="101"/>
      <c r="BG26" s="101"/>
      <c r="BH26" s="101"/>
      <c r="BI26" s="101"/>
      <c r="BJ26" s="101"/>
      <c r="BK26" s="101"/>
      <c r="BL26" s="101"/>
      <c r="BM26" s="101"/>
      <c r="BN26" s="101"/>
      <c r="BO26" s="101"/>
      <c r="BP26" s="101"/>
      <c r="BQ26" s="101"/>
      <c r="BR26" s="101"/>
      <c r="BS26" s="101"/>
      <c r="BT26" s="101"/>
      <c r="BU26" s="101"/>
      <c r="BV26" s="101"/>
      <c r="BW26" s="101"/>
      <c r="BX26" s="101"/>
      <c r="BY26" s="101"/>
      <c r="BZ26" s="101"/>
      <c r="CA26" s="101"/>
      <c r="CB26" s="101"/>
      <c r="CC26" s="101"/>
      <c r="CD26" s="101"/>
      <c r="CE26" s="101"/>
      <c r="CF26" s="101"/>
      <c r="CG26" s="101"/>
      <c r="CH26" s="101"/>
      <c r="CI26" s="101"/>
      <c r="CJ26" s="101"/>
      <c r="CK26" s="101"/>
      <c r="CL26" s="101"/>
      <c r="CM26" s="101"/>
      <c r="CN26" s="101"/>
      <c r="CO26" s="101"/>
      <c r="CP26" s="101"/>
      <c r="CQ26" s="101"/>
      <c r="CR26" s="101"/>
      <c r="CS26" s="101"/>
      <c r="CT26" s="101"/>
      <c r="CU26" s="101"/>
      <c r="CV26" s="101"/>
      <c r="CW26" s="101"/>
      <c r="CX26" s="101"/>
      <c r="CY26" s="101"/>
      <c r="CZ26" s="101"/>
      <c r="DA26" s="101"/>
      <c r="DB26" s="101"/>
      <c r="DC26" s="101"/>
      <c r="DD26" s="101"/>
      <c r="DE26" s="101"/>
      <c r="DF26" s="101"/>
      <c r="DG26" s="101"/>
      <c r="DH26" s="101"/>
      <c r="DI26" s="101"/>
      <c r="DJ26" s="101"/>
      <c r="DK26" s="101"/>
      <c r="DL26" s="101"/>
    </row>
    <row r="27" spans="1:116" s="102" customFormat="1" ht="12.75">
      <c r="A27" s="101"/>
      <c r="B27" s="29" t="s">
        <v>60</v>
      </c>
      <c r="C27" s="120">
        <v>0</v>
      </c>
      <c r="D27" s="121" t="str">
        <f t="shared" si="0"/>
        <v>Not selected</v>
      </c>
      <c r="E27" s="122" t="str">
        <f t="shared" si="1"/>
        <v>Not selected</v>
      </c>
      <c r="F27" s="118" t="str">
        <f t="shared" si="2"/>
        <v>Not selected</v>
      </c>
      <c r="G27" s="123"/>
      <c r="H27" s="124"/>
      <c r="I27" s="125"/>
      <c r="J27" s="126"/>
      <c r="K27" s="116" t="str">
        <f t="shared" si="3"/>
        <v>Not selected</v>
      </c>
      <c r="L27" s="117" t="str">
        <f t="shared" si="4"/>
        <v>Not selected</v>
      </c>
      <c r="M27" s="118" t="str">
        <f t="shared" si="5"/>
        <v>Not selected</v>
      </c>
      <c r="N27" s="101"/>
      <c r="O27" s="101"/>
      <c r="P27" s="101"/>
      <c r="Q27" s="101"/>
      <c r="R27" s="101"/>
      <c r="S27" s="101"/>
      <c r="T27" s="101"/>
      <c r="U27" s="101"/>
      <c r="V27" s="101"/>
      <c r="W27" s="101"/>
      <c r="X27" s="101"/>
      <c r="Y27" s="101"/>
      <c r="Z27" s="101"/>
      <c r="AA27" s="101"/>
      <c r="AB27" s="101"/>
      <c r="AC27" s="101"/>
      <c r="AD27" s="101"/>
      <c r="AE27" s="101"/>
      <c r="AF27" s="101"/>
      <c r="AG27" s="101"/>
      <c r="AH27" s="101"/>
      <c r="AI27" s="101"/>
      <c r="AJ27" s="101"/>
      <c r="AK27" s="101"/>
      <c r="AL27" s="101"/>
      <c r="AM27" s="101"/>
      <c r="AN27" s="101"/>
      <c r="AO27" s="101"/>
      <c r="AP27" s="101"/>
      <c r="AQ27" s="101"/>
      <c r="AR27" s="101"/>
      <c r="AS27" s="101"/>
      <c r="AT27" s="101"/>
      <c r="AU27" s="101"/>
      <c r="AV27" s="101"/>
      <c r="AW27" s="101"/>
      <c r="AX27" s="101"/>
      <c r="AY27" s="101"/>
      <c r="AZ27" s="101"/>
      <c r="BA27" s="101"/>
      <c r="BB27" s="101"/>
      <c r="BC27" s="101"/>
      <c r="BD27" s="101"/>
      <c r="BE27" s="101"/>
      <c r="BF27" s="101"/>
      <c r="BG27" s="101"/>
      <c r="BH27" s="101"/>
      <c r="BI27" s="101"/>
      <c r="BJ27" s="101"/>
      <c r="BK27" s="101"/>
      <c r="BL27" s="101"/>
      <c r="BM27" s="101"/>
      <c r="BN27" s="101"/>
      <c r="BO27" s="101"/>
      <c r="BP27" s="101"/>
      <c r="BQ27" s="101"/>
      <c r="BR27" s="101"/>
      <c r="BS27" s="101"/>
      <c r="BT27" s="101"/>
      <c r="BU27" s="101"/>
      <c r="BV27" s="101"/>
      <c r="BW27" s="101"/>
      <c r="BX27" s="101"/>
      <c r="BY27" s="101"/>
      <c r="BZ27" s="101"/>
      <c r="CA27" s="101"/>
      <c r="CB27" s="101"/>
      <c r="CC27" s="101"/>
      <c r="CD27" s="101"/>
      <c r="CE27" s="101"/>
      <c r="CF27" s="101"/>
      <c r="CG27" s="101"/>
      <c r="CH27" s="101"/>
      <c r="CI27" s="101"/>
      <c r="CJ27" s="101"/>
      <c r="CK27" s="101"/>
      <c r="CL27" s="101"/>
      <c r="CM27" s="101"/>
      <c r="CN27" s="101"/>
      <c r="CO27" s="101"/>
      <c r="CP27" s="101"/>
      <c r="CQ27" s="101"/>
      <c r="CR27" s="101"/>
      <c r="CS27" s="101"/>
      <c r="CT27" s="101"/>
      <c r="CU27" s="101"/>
      <c r="CV27" s="101"/>
      <c r="CW27" s="101"/>
      <c r="CX27" s="101"/>
      <c r="CY27" s="101"/>
      <c r="CZ27" s="101"/>
      <c r="DA27" s="101"/>
      <c r="DB27" s="101"/>
      <c r="DC27" s="101"/>
      <c r="DD27" s="101"/>
      <c r="DE27" s="101"/>
      <c r="DF27" s="101"/>
      <c r="DG27" s="101"/>
      <c r="DH27" s="101"/>
      <c r="DI27" s="101"/>
      <c r="DJ27" s="101"/>
      <c r="DK27" s="101"/>
      <c r="DL27" s="101"/>
    </row>
    <row r="28" spans="1:116" s="2" customFormat="1" ht="12.75">
      <c r="A28" s="10"/>
      <c r="B28" s="29" t="s">
        <v>60</v>
      </c>
      <c r="C28" s="120">
        <v>0</v>
      </c>
      <c r="D28" s="121" t="str">
        <f t="shared" si="0"/>
        <v>Not selected</v>
      </c>
      <c r="E28" s="122" t="str">
        <f t="shared" si="1"/>
        <v>Not selected</v>
      </c>
      <c r="F28" s="118" t="str">
        <f t="shared" si="2"/>
        <v>Not selected</v>
      </c>
      <c r="G28" s="123"/>
      <c r="H28" s="124"/>
      <c r="I28" s="124"/>
      <c r="J28" s="127"/>
      <c r="K28" s="116" t="str">
        <f t="shared" si="3"/>
        <v>Not selected</v>
      </c>
      <c r="L28" s="117" t="str">
        <f t="shared" si="4"/>
        <v>Not selected</v>
      </c>
      <c r="M28" s="118" t="str">
        <f t="shared" si="5"/>
        <v>Not selected</v>
      </c>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row>
    <row r="29" spans="1:116" s="2" customFormat="1" ht="12.75">
      <c r="A29" s="10"/>
      <c r="B29" s="29" t="s">
        <v>60</v>
      </c>
      <c r="C29" s="120">
        <v>0</v>
      </c>
      <c r="D29" s="121" t="str">
        <f t="shared" si="0"/>
        <v>Not selected</v>
      </c>
      <c r="E29" s="122" t="str">
        <f t="shared" si="1"/>
        <v>Not selected</v>
      </c>
      <c r="F29" s="118" t="str">
        <f t="shared" si="2"/>
        <v>Not selected</v>
      </c>
      <c r="G29" s="123"/>
      <c r="H29" s="124"/>
      <c r="I29" s="124"/>
      <c r="J29" s="127"/>
      <c r="K29" s="116" t="str">
        <f t="shared" si="3"/>
        <v>Not selected</v>
      </c>
      <c r="L29" s="117" t="str">
        <f t="shared" si="4"/>
        <v>Not selected</v>
      </c>
      <c r="M29" s="118" t="str">
        <f t="shared" si="5"/>
        <v>Not selected</v>
      </c>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row>
    <row r="30" spans="1:116" s="2" customFormat="1" ht="12.75">
      <c r="A30" s="10"/>
      <c r="B30" s="29" t="s">
        <v>60</v>
      </c>
      <c r="C30" s="120">
        <v>0</v>
      </c>
      <c r="D30" s="121" t="str">
        <f t="shared" si="0"/>
        <v>Not selected</v>
      </c>
      <c r="E30" s="122" t="str">
        <f t="shared" si="1"/>
        <v>Not selected</v>
      </c>
      <c r="F30" s="118" t="str">
        <f t="shared" si="2"/>
        <v>Not selected</v>
      </c>
      <c r="G30" s="123"/>
      <c r="H30" s="124"/>
      <c r="I30" s="124"/>
      <c r="J30" s="127"/>
      <c r="K30" s="116" t="str">
        <f t="shared" si="3"/>
        <v>Not selected</v>
      </c>
      <c r="L30" s="117" t="str">
        <f t="shared" si="4"/>
        <v>Not selected</v>
      </c>
      <c r="M30" s="118" t="str">
        <f t="shared" si="5"/>
        <v>Not selected</v>
      </c>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row>
    <row r="31" spans="1:116" s="2" customFormat="1" ht="12.75">
      <c r="A31" s="10"/>
      <c r="B31" s="29" t="s">
        <v>60</v>
      </c>
      <c r="C31" s="120">
        <v>0</v>
      </c>
      <c r="D31" s="121" t="str">
        <f t="shared" si="0"/>
        <v>Not selected</v>
      </c>
      <c r="E31" s="122" t="str">
        <f t="shared" si="1"/>
        <v>Not selected</v>
      </c>
      <c r="F31" s="118" t="str">
        <f t="shared" si="2"/>
        <v>Not selected</v>
      </c>
      <c r="G31" s="123"/>
      <c r="H31" s="124"/>
      <c r="I31" s="124"/>
      <c r="J31" s="127"/>
      <c r="K31" s="116" t="str">
        <f t="shared" si="3"/>
        <v>Not selected</v>
      </c>
      <c r="L31" s="117" t="str">
        <f t="shared" si="4"/>
        <v>Not selected</v>
      </c>
      <c r="M31" s="118" t="str">
        <f t="shared" si="5"/>
        <v>Not selected</v>
      </c>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row>
    <row r="32" spans="1:116" s="2" customFormat="1" ht="12.75">
      <c r="A32" s="10"/>
      <c r="B32" s="29" t="s">
        <v>60</v>
      </c>
      <c r="C32" s="120">
        <v>0</v>
      </c>
      <c r="D32" s="121" t="str">
        <f t="shared" si="0"/>
        <v>Not selected</v>
      </c>
      <c r="E32" s="122" t="str">
        <f t="shared" si="1"/>
        <v>Not selected</v>
      </c>
      <c r="F32" s="118" t="str">
        <f t="shared" si="2"/>
        <v>Not selected</v>
      </c>
      <c r="G32" s="123"/>
      <c r="H32" s="124"/>
      <c r="I32" s="124"/>
      <c r="J32" s="127"/>
      <c r="K32" s="116" t="str">
        <f t="shared" si="3"/>
        <v>Not selected</v>
      </c>
      <c r="L32" s="117" t="str">
        <f t="shared" si="4"/>
        <v>Not selected</v>
      </c>
      <c r="M32" s="118" t="str">
        <f t="shared" si="5"/>
        <v>Not selected</v>
      </c>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row>
    <row r="33" spans="1:116" s="2" customFormat="1" ht="12.75">
      <c r="A33" s="10"/>
      <c r="B33" s="29" t="s">
        <v>60</v>
      </c>
      <c r="C33" s="120">
        <v>0</v>
      </c>
      <c r="D33" s="121" t="str">
        <f t="shared" si="0"/>
        <v>Not selected</v>
      </c>
      <c r="E33" s="122" t="str">
        <f t="shared" si="1"/>
        <v>Not selected</v>
      </c>
      <c r="F33" s="118" t="str">
        <f t="shared" si="2"/>
        <v>Not selected</v>
      </c>
      <c r="G33" s="123"/>
      <c r="H33" s="124"/>
      <c r="I33" s="124"/>
      <c r="J33" s="127"/>
      <c r="K33" s="116" t="str">
        <f t="shared" si="3"/>
        <v>Not selected</v>
      </c>
      <c r="L33" s="117" t="str">
        <f t="shared" si="4"/>
        <v>Not selected</v>
      </c>
      <c r="M33" s="118" t="str">
        <f t="shared" si="5"/>
        <v>Not selected</v>
      </c>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row>
    <row r="34" spans="1:116" s="2" customFormat="1" ht="12.75">
      <c r="A34" s="10"/>
      <c r="B34" s="29" t="s">
        <v>60</v>
      </c>
      <c r="C34" s="120">
        <v>0</v>
      </c>
      <c r="D34" s="121" t="str">
        <f t="shared" si="0"/>
        <v>Not selected</v>
      </c>
      <c r="E34" s="122" t="str">
        <f t="shared" si="1"/>
        <v>Not selected</v>
      </c>
      <c r="F34" s="118" t="str">
        <f t="shared" si="2"/>
        <v>Not selected</v>
      </c>
      <c r="G34" s="123"/>
      <c r="H34" s="124"/>
      <c r="I34" s="124"/>
      <c r="J34" s="127"/>
      <c r="K34" s="116" t="str">
        <f t="shared" si="3"/>
        <v>Not selected</v>
      </c>
      <c r="L34" s="117" t="str">
        <f t="shared" si="4"/>
        <v>Not selected</v>
      </c>
      <c r="M34" s="118" t="str">
        <f t="shared" si="5"/>
        <v>Not selected</v>
      </c>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row>
    <row r="35" spans="1:116" s="2" customFormat="1" ht="12.75">
      <c r="A35" s="10"/>
      <c r="B35" s="29" t="s">
        <v>60</v>
      </c>
      <c r="C35" s="120">
        <v>0</v>
      </c>
      <c r="D35" s="121" t="str">
        <f t="shared" si="0"/>
        <v>Not selected</v>
      </c>
      <c r="E35" s="122" t="str">
        <f t="shared" si="1"/>
        <v>Not selected</v>
      </c>
      <c r="F35" s="118" t="str">
        <f t="shared" si="2"/>
        <v>Not selected</v>
      </c>
      <c r="G35" s="123"/>
      <c r="H35" s="124"/>
      <c r="I35" s="124"/>
      <c r="J35" s="127"/>
      <c r="K35" s="116" t="str">
        <f t="shared" si="3"/>
        <v>Not selected</v>
      </c>
      <c r="L35" s="117" t="str">
        <f t="shared" si="4"/>
        <v>Not selected</v>
      </c>
      <c r="M35" s="118" t="str">
        <f t="shared" si="5"/>
        <v>Not selected</v>
      </c>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row>
    <row r="36" spans="1:116" s="2" customFormat="1" ht="12.75">
      <c r="A36" s="10"/>
      <c r="B36" s="29" t="s">
        <v>60</v>
      </c>
      <c r="C36" s="120">
        <v>0</v>
      </c>
      <c r="D36" s="121" t="str">
        <f t="shared" si="0"/>
        <v>Not selected</v>
      </c>
      <c r="E36" s="122" t="str">
        <f t="shared" si="1"/>
        <v>Not selected</v>
      </c>
      <c r="F36" s="118" t="str">
        <f t="shared" si="2"/>
        <v>Not selected</v>
      </c>
      <c r="G36" s="123"/>
      <c r="H36" s="124"/>
      <c r="I36" s="124"/>
      <c r="J36" s="127"/>
      <c r="K36" s="116" t="str">
        <f t="shared" si="3"/>
        <v>Not selected</v>
      </c>
      <c r="L36" s="117" t="str">
        <f t="shared" si="4"/>
        <v>Not selected</v>
      </c>
      <c r="M36" s="118" t="str">
        <f t="shared" si="5"/>
        <v>Not selected</v>
      </c>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row>
    <row r="37" spans="1:116" s="2" customFormat="1" ht="12.75">
      <c r="A37" s="10"/>
      <c r="B37" s="29" t="s">
        <v>60</v>
      </c>
      <c r="C37" s="120">
        <v>0</v>
      </c>
      <c r="D37" s="121" t="str">
        <f t="shared" si="0"/>
        <v>Not selected</v>
      </c>
      <c r="E37" s="122" t="str">
        <f t="shared" si="1"/>
        <v>Not selected</v>
      </c>
      <c r="F37" s="118" t="str">
        <f t="shared" si="2"/>
        <v>Not selected</v>
      </c>
      <c r="G37" s="123"/>
      <c r="H37" s="124"/>
      <c r="I37" s="124"/>
      <c r="J37" s="127"/>
      <c r="K37" s="116" t="str">
        <f t="shared" si="3"/>
        <v>Not selected</v>
      </c>
      <c r="L37" s="117" t="str">
        <f t="shared" si="4"/>
        <v>Not selected</v>
      </c>
      <c r="M37" s="118" t="str">
        <f t="shared" si="5"/>
        <v>Not selected</v>
      </c>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c r="AT37" s="10"/>
      <c r="AU37" s="10"/>
      <c r="AV37" s="10"/>
      <c r="AW37" s="10"/>
      <c r="AX37" s="10"/>
      <c r="AY37" s="10"/>
      <c r="AZ37" s="10"/>
      <c r="BA37" s="10"/>
      <c r="BB37" s="10"/>
      <c r="BC37" s="10"/>
      <c r="BD37" s="10"/>
      <c r="BE37" s="10"/>
      <c r="BF37" s="10"/>
      <c r="BG37" s="10"/>
      <c r="BH37" s="10"/>
      <c r="BI37" s="10"/>
      <c r="BJ37" s="10"/>
      <c r="BK37" s="10"/>
      <c r="BL37" s="10"/>
      <c r="BM37" s="10"/>
      <c r="BN37" s="10"/>
      <c r="BO37" s="10"/>
      <c r="BP37" s="10"/>
      <c r="BQ37" s="10"/>
      <c r="BR37" s="10"/>
      <c r="BS37" s="10"/>
      <c r="BT37" s="10"/>
      <c r="BU37" s="10"/>
      <c r="BV37" s="10"/>
      <c r="BW37" s="10"/>
      <c r="BX37" s="10"/>
      <c r="BY37" s="10"/>
      <c r="BZ37" s="10"/>
      <c r="CA37" s="10"/>
      <c r="CB37" s="10"/>
      <c r="CC37" s="10"/>
      <c r="CD37" s="10"/>
      <c r="CE37" s="10"/>
      <c r="CF37" s="10"/>
      <c r="CG37" s="10"/>
      <c r="CH37" s="10"/>
      <c r="CI37" s="10"/>
      <c r="CJ37" s="10"/>
      <c r="CK37" s="10"/>
      <c r="CL37" s="10"/>
      <c r="CM37" s="10"/>
      <c r="CN37" s="10"/>
      <c r="CO37" s="10"/>
      <c r="CP37" s="10"/>
      <c r="CQ37" s="10"/>
      <c r="CR37" s="10"/>
      <c r="CS37" s="10"/>
      <c r="CT37" s="10"/>
      <c r="CU37" s="10"/>
      <c r="CV37" s="10"/>
      <c r="CW37" s="10"/>
      <c r="CX37" s="10"/>
      <c r="CY37" s="10"/>
      <c r="CZ37" s="10"/>
      <c r="DA37" s="10"/>
      <c r="DB37" s="10"/>
      <c r="DC37" s="10"/>
      <c r="DD37" s="10"/>
      <c r="DE37" s="10"/>
      <c r="DF37" s="10"/>
      <c r="DG37" s="10"/>
      <c r="DH37" s="10"/>
      <c r="DI37" s="10"/>
      <c r="DJ37" s="10"/>
      <c r="DK37" s="10"/>
      <c r="DL37" s="10"/>
    </row>
    <row r="38" spans="1:116" s="2" customFormat="1" ht="12.75">
      <c r="A38" s="10"/>
      <c r="B38" s="29" t="s">
        <v>60</v>
      </c>
      <c r="C38" s="120">
        <v>0</v>
      </c>
      <c r="D38" s="121" t="str">
        <f t="shared" si="0"/>
        <v>Not selected</v>
      </c>
      <c r="E38" s="122" t="str">
        <f t="shared" si="1"/>
        <v>Not selected</v>
      </c>
      <c r="F38" s="118" t="str">
        <f t="shared" si="2"/>
        <v>Not selected</v>
      </c>
      <c r="G38" s="123"/>
      <c r="H38" s="124"/>
      <c r="I38" s="124"/>
      <c r="J38" s="127"/>
      <c r="K38" s="116" t="str">
        <f t="shared" si="3"/>
        <v>Not selected</v>
      </c>
      <c r="L38" s="117" t="str">
        <f t="shared" si="4"/>
        <v>Not selected</v>
      </c>
      <c r="M38" s="118" t="str">
        <f t="shared" si="5"/>
        <v>Not selected</v>
      </c>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row>
    <row r="39" spans="1:116" s="2" customFormat="1" ht="12.75">
      <c r="A39" s="10"/>
      <c r="B39" s="29" t="s">
        <v>60</v>
      </c>
      <c r="C39" s="120">
        <v>0</v>
      </c>
      <c r="D39" s="121" t="str">
        <f t="shared" si="0"/>
        <v>Not selected</v>
      </c>
      <c r="E39" s="122" t="str">
        <f t="shared" si="1"/>
        <v>Not selected</v>
      </c>
      <c r="F39" s="118" t="str">
        <f t="shared" si="2"/>
        <v>Not selected</v>
      </c>
      <c r="G39" s="123"/>
      <c r="H39" s="124"/>
      <c r="I39" s="124"/>
      <c r="J39" s="127"/>
      <c r="K39" s="116" t="str">
        <f t="shared" si="3"/>
        <v>Not selected</v>
      </c>
      <c r="L39" s="117" t="str">
        <f t="shared" si="4"/>
        <v>Not selected</v>
      </c>
      <c r="M39" s="118" t="str">
        <f t="shared" si="5"/>
        <v>Not selected</v>
      </c>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row>
    <row r="40" spans="1:116" s="2" customFormat="1" ht="12.75">
      <c r="A40" s="10"/>
      <c r="B40" s="29" t="s">
        <v>60</v>
      </c>
      <c r="C40" s="120">
        <v>0</v>
      </c>
      <c r="D40" s="121" t="str">
        <f t="shared" si="0"/>
        <v>Not selected</v>
      </c>
      <c r="E40" s="122" t="str">
        <f t="shared" si="1"/>
        <v>Not selected</v>
      </c>
      <c r="F40" s="118" t="str">
        <f t="shared" si="2"/>
        <v>Not selected</v>
      </c>
      <c r="G40" s="123"/>
      <c r="H40" s="124"/>
      <c r="I40" s="124"/>
      <c r="J40" s="127"/>
      <c r="K40" s="116" t="str">
        <f t="shared" si="3"/>
        <v>Not selected</v>
      </c>
      <c r="L40" s="117" t="str">
        <f t="shared" si="4"/>
        <v>Not selected</v>
      </c>
      <c r="M40" s="118" t="str">
        <f t="shared" si="5"/>
        <v>Not selected</v>
      </c>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row>
    <row r="41" spans="1:116" s="2" customFormat="1" ht="12.75">
      <c r="A41" s="10"/>
      <c r="B41" s="29" t="s">
        <v>60</v>
      </c>
      <c r="C41" s="120">
        <v>0</v>
      </c>
      <c r="D41" s="121" t="str">
        <f t="shared" si="0"/>
        <v>Not selected</v>
      </c>
      <c r="E41" s="122" t="str">
        <f t="shared" si="1"/>
        <v>Not selected</v>
      </c>
      <c r="F41" s="118" t="str">
        <f t="shared" si="2"/>
        <v>Not selected</v>
      </c>
      <c r="G41" s="123"/>
      <c r="H41" s="124"/>
      <c r="I41" s="124"/>
      <c r="J41" s="127"/>
      <c r="K41" s="116" t="str">
        <f t="shared" si="3"/>
        <v>Not selected</v>
      </c>
      <c r="L41" s="117" t="str">
        <f t="shared" si="4"/>
        <v>Not selected</v>
      </c>
      <c r="M41" s="118" t="str">
        <f t="shared" si="5"/>
        <v>Not selected</v>
      </c>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row>
    <row r="42" spans="1:116" s="2" customFormat="1" ht="12.75">
      <c r="A42" s="10"/>
      <c r="B42" s="29" t="s">
        <v>60</v>
      </c>
      <c r="C42" s="120">
        <v>0</v>
      </c>
      <c r="D42" s="121" t="str">
        <f t="shared" si="0"/>
        <v>Not selected</v>
      </c>
      <c r="E42" s="122" t="str">
        <f t="shared" si="1"/>
        <v>Not selected</v>
      </c>
      <c r="F42" s="118" t="str">
        <f t="shared" si="2"/>
        <v>Not selected</v>
      </c>
      <c r="G42" s="123"/>
      <c r="H42" s="124"/>
      <c r="I42" s="124"/>
      <c r="J42" s="127"/>
      <c r="K42" s="116" t="str">
        <f t="shared" si="3"/>
        <v>Not selected</v>
      </c>
      <c r="L42" s="117" t="str">
        <f t="shared" si="4"/>
        <v>Not selected</v>
      </c>
      <c r="M42" s="118" t="str">
        <f t="shared" si="5"/>
        <v>Not selected</v>
      </c>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row>
    <row r="43" spans="1:116" s="2" customFormat="1" ht="12.75">
      <c r="A43" s="10"/>
      <c r="B43" s="29" t="s">
        <v>60</v>
      </c>
      <c r="C43" s="120">
        <v>0</v>
      </c>
      <c r="D43" s="121" t="str">
        <f t="shared" si="0"/>
        <v>Not selected</v>
      </c>
      <c r="E43" s="122" t="str">
        <f t="shared" si="1"/>
        <v>Not selected</v>
      </c>
      <c r="F43" s="118" t="str">
        <f t="shared" si="2"/>
        <v>Not selected</v>
      </c>
      <c r="G43" s="123"/>
      <c r="H43" s="124"/>
      <c r="I43" s="124"/>
      <c r="J43" s="127"/>
      <c r="K43" s="116" t="str">
        <f t="shared" si="3"/>
        <v>Not selected</v>
      </c>
      <c r="L43" s="117" t="str">
        <f t="shared" si="4"/>
        <v>Not selected</v>
      </c>
      <c r="M43" s="118" t="str">
        <f t="shared" si="5"/>
        <v>Not selected</v>
      </c>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row>
    <row r="44" spans="1:116" s="2" customFormat="1" ht="12.75">
      <c r="A44" s="10"/>
      <c r="B44" s="29" t="s">
        <v>60</v>
      </c>
      <c r="C44" s="120">
        <v>0</v>
      </c>
      <c r="D44" s="121" t="str">
        <f t="shared" si="0"/>
        <v>Not selected</v>
      </c>
      <c r="E44" s="122" t="str">
        <f t="shared" si="1"/>
        <v>Not selected</v>
      </c>
      <c r="F44" s="118" t="str">
        <f t="shared" si="2"/>
        <v>Not selected</v>
      </c>
      <c r="G44" s="123"/>
      <c r="H44" s="124"/>
      <c r="I44" s="124"/>
      <c r="J44" s="127"/>
      <c r="K44" s="116" t="str">
        <f t="shared" si="3"/>
        <v>Not selected</v>
      </c>
      <c r="L44" s="117" t="str">
        <f t="shared" si="4"/>
        <v>Not selected</v>
      </c>
      <c r="M44" s="118" t="str">
        <f t="shared" si="5"/>
        <v>Not selected</v>
      </c>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row>
    <row r="45" spans="1:116" s="2" customFormat="1" ht="12.75">
      <c r="A45" s="10"/>
      <c r="B45" s="29" t="s">
        <v>60</v>
      </c>
      <c r="C45" s="120">
        <v>0</v>
      </c>
      <c r="D45" s="121" t="str">
        <f t="shared" si="0"/>
        <v>Not selected</v>
      </c>
      <c r="E45" s="122" t="str">
        <f t="shared" si="1"/>
        <v>Not selected</v>
      </c>
      <c r="F45" s="118" t="str">
        <f t="shared" si="2"/>
        <v>Not selected</v>
      </c>
      <c r="G45" s="123"/>
      <c r="H45" s="124"/>
      <c r="I45" s="124"/>
      <c r="J45" s="127"/>
      <c r="K45" s="116" t="str">
        <f t="shared" si="3"/>
        <v>Not selected</v>
      </c>
      <c r="L45" s="117" t="str">
        <f t="shared" si="4"/>
        <v>Not selected</v>
      </c>
      <c r="M45" s="118" t="str">
        <f t="shared" si="5"/>
        <v>Not selected</v>
      </c>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row>
    <row r="46" spans="1:116" s="2" customFormat="1" ht="12.75">
      <c r="A46" s="10"/>
      <c r="B46" s="29" t="s">
        <v>60</v>
      </c>
      <c r="C46" s="120">
        <v>0</v>
      </c>
      <c r="D46" s="121" t="str">
        <f t="shared" si="0"/>
        <v>Not selected</v>
      </c>
      <c r="E46" s="122" t="str">
        <f t="shared" si="1"/>
        <v>Not selected</v>
      </c>
      <c r="F46" s="118" t="str">
        <f t="shared" si="2"/>
        <v>Not selected</v>
      </c>
      <c r="G46" s="123"/>
      <c r="H46" s="124"/>
      <c r="I46" s="124"/>
      <c r="J46" s="127"/>
      <c r="K46" s="116" t="str">
        <f t="shared" si="3"/>
        <v>Not selected</v>
      </c>
      <c r="L46" s="117" t="str">
        <f t="shared" si="4"/>
        <v>Not selected</v>
      </c>
      <c r="M46" s="118" t="str">
        <f t="shared" si="5"/>
        <v>Not selected</v>
      </c>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row>
    <row r="47" spans="1:116" s="2" customFormat="1" ht="12.75">
      <c r="A47" s="10"/>
      <c r="B47" s="29" t="s">
        <v>60</v>
      </c>
      <c r="C47" s="120">
        <v>0</v>
      </c>
      <c r="D47" s="121" t="str">
        <f t="shared" si="0"/>
        <v>Not selected</v>
      </c>
      <c r="E47" s="122" t="str">
        <f t="shared" si="1"/>
        <v>Not selected</v>
      </c>
      <c r="F47" s="118" t="str">
        <f t="shared" si="2"/>
        <v>Not selected</v>
      </c>
      <c r="G47" s="123"/>
      <c r="H47" s="124"/>
      <c r="I47" s="124"/>
      <c r="J47" s="127"/>
      <c r="K47" s="116" t="str">
        <f t="shared" si="3"/>
        <v>Not selected</v>
      </c>
      <c r="L47" s="117" t="str">
        <f t="shared" si="4"/>
        <v>Not selected</v>
      </c>
      <c r="M47" s="118" t="str">
        <f t="shared" si="5"/>
        <v>Not selected</v>
      </c>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row>
    <row r="48" spans="1:116" s="2" customFormat="1" ht="12.75">
      <c r="A48" s="10"/>
      <c r="B48" s="29" t="s">
        <v>60</v>
      </c>
      <c r="C48" s="120">
        <v>0</v>
      </c>
      <c r="D48" s="121" t="str">
        <f t="shared" si="0"/>
        <v>Not selected</v>
      </c>
      <c r="E48" s="122" t="str">
        <f t="shared" si="1"/>
        <v>Not selected</v>
      </c>
      <c r="F48" s="118" t="str">
        <f t="shared" si="2"/>
        <v>Not selected</v>
      </c>
      <c r="G48" s="123"/>
      <c r="H48" s="124"/>
      <c r="I48" s="124"/>
      <c r="J48" s="127"/>
      <c r="K48" s="116" t="str">
        <f t="shared" si="3"/>
        <v>Not selected</v>
      </c>
      <c r="L48" s="117" t="str">
        <f t="shared" si="4"/>
        <v>Not selected</v>
      </c>
      <c r="M48" s="118" t="str">
        <f t="shared" si="5"/>
        <v>Not selected</v>
      </c>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row>
    <row r="49" spans="1:116" s="2" customFormat="1" ht="12.75">
      <c r="A49" s="10"/>
      <c r="B49" s="29" t="s">
        <v>60</v>
      </c>
      <c r="C49" s="120">
        <v>0</v>
      </c>
      <c r="D49" s="121" t="str">
        <f t="shared" si="0"/>
        <v>Not selected</v>
      </c>
      <c r="E49" s="122" t="str">
        <f t="shared" si="1"/>
        <v>Not selected</v>
      </c>
      <c r="F49" s="118" t="str">
        <f t="shared" si="2"/>
        <v>Not selected</v>
      </c>
      <c r="G49" s="123"/>
      <c r="H49" s="124"/>
      <c r="I49" s="124"/>
      <c r="J49" s="127"/>
      <c r="K49" s="116" t="str">
        <f t="shared" si="3"/>
        <v>Not selected</v>
      </c>
      <c r="L49" s="117" t="str">
        <f t="shared" si="4"/>
        <v>Not selected</v>
      </c>
      <c r="M49" s="118" t="str">
        <f t="shared" si="5"/>
        <v>Not selected</v>
      </c>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row>
    <row r="50" spans="1:116" s="2" customFormat="1" ht="12.75">
      <c r="A50" s="10"/>
      <c r="B50" s="29" t="s">
        <v>60</v>
      </c>
      <c r="C50" s="120">
        <v>0</v>
      </c>
      <c r="D50" s="121" t="str">
        <f t="shared" si="0"/>
        <v>Not selected</v>
      </c>
      <c r="E50" s="122" t="str">
        <f t="shared" si="1"/>
        <v>Not selected</v>
      </c>
      <c r="F50" s="118" t="str">
        <f t="shared" si="2"/>
        <v>Not selected</v>
      </c>
      <c r="G50" s="123"/>
      <c r="H50" s="124"/>
      <c r="I50" s="124"/>
      <c r="J50" s="127"/>
      <c r="K50" s="116" t="str">
        <f t="shared" si="3"/>
        <v>Not selected</v>
      </c>
      <c r="L50" s="117" t="str">
        <f t="shared" si="4"/>
        <v>Not selected</v>
      </c>
      <c r="M50" s="118" t="str">
        <f t="shared" si="5"/>
        <v>Not selected</v>
      </c>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c r="AU50" s="10"/>
      <c r="AV50" s="10"/>
      <c r="AW50" s="10"/>
      <c r="AX50" s="10"/>
      <c r="AY50" s="10"/>
      <c r="AZ50" s="10"/>
      <c r="BA50" s="10"/>
      <c r="BB50" s="10"/>
      <c r="BC50" s="10"/>
      <c r="BD50" s="10"/>
      <c r="BE50" s="10"/>
      <c r="BF50" s="10"/>
      <c r="BG50" s="10"/>
      <c r="BH50" s="10"/>
      <c r="BI50" s="10"/>
      <c r="BJ50" s="10"/>
      <c r="BK50" s="10"/>
      <c r="BL50" s="10"/>
      <c r="BM50" s="10"/>
      <c r="BN50" s="10"/>
      <c r="BO50" s="10"/>
      <c r="BP50" s="10"/>
      <c r="BQ50" s="10"/>
      <c r="BR50" s="10"/>
      <c r="BS50" s="10"/>
      <c r="BT50" s="10"/>
      <c r="BU50" s="10"/>
      <c r="BV50" s="10"/>
      <c r="BW50" s="10"/>
      <c r="BX50" s="10"/>
      <c r="BY50" s="10"/>
      <c r="BZ50" s="10"/>
      <c r="CA50" s="10"/>
      <c r="CB50" s="10"/>
      <c r="CC50" s="10"/>
      <c r="CD50" s="10"/>
      <c r="CE50" s="10"/>
      <c r="CF50" s="10"/>
      <c r="CG50" s="10"/>
      <c r="CH50" s="10"/>
      <c r="CI50" s="10"/>
      <c r="CJ50" s="10"/>
      <c r="CK50" s="10"/>
      <c r="CL50" s="10"/>
      <c r="CM50" s="10"/>
      <c r="CN50" s="10"/>
      <c r="CO50" s="10"/>
      <c r="CP50" s="10"/>
      <c r="CQ50" s="10"/>
      <c r="CR50" s="10"/>
      <c r="CS50" s="10"/>
      <c r="CT50" s="10"/>
      <c r="CU50" s="10"/>
      <c r="CV50" s="10"/>
      <c r="CW50" s="10"/>
      <c r="CX50" s="10"/>
      <c r="CY50" s="10"/>
      <c r="CZ50" s="10"/>
      <c r="DA50" s="10"/>
      <c r="DB50" s="10"/>
      <c r="DC50" s="10"/>
      <c r="DD50" s="10"/>
      <c r="DE50" s="10"/>
      <c r="DF50" s="10"/>
      <c r="DG50" s="10"/>
      <c r="DH50" s="10"/>
      <c r="DI50" s="10"/>
      <c r="DJ50" s="10"/>
      <c r="DK50" s="10"/>
      <c r="DL50" s="10"/>
    </row>
    <row r="51" spans="1:116" s="2" customFormat="1" ht="12.75">
      <c r="A51" s="10"/>
      <c r="B51" s="29" t="s">
        <v>60</v>
      </c>
      <c r="C51" s="120">
        <v>0</v>
      </c>
      <c r="D51" s="121" t="str">
        <f t="shared" si="0"/>
        <v>Not selected</v>
      </c>
      <c r="E51" s="122" t="str">
        <f t="shared" si="1"/>
        <v>Not selected</v>
      </c>
      <c r="F51" s="118" t="str">
        <f t="shared" si="2"/>
        <v>Not selected</v>
      </c>
      <c r="G51" s="123"/>
      <c r="H51" s="124"/>
      <c r="I51" s="124"/>
      <c r="J51" s="127"/>
      <c r="K51" s="116" t="str">
        <f t="shared" si="3"/>
        <v>Not selected</v>
      </c>
      <c r="L51" s="117" t="str">
        <f t="shared" si="4"/>
        <v>Not selected</v>
      </c>
      <c r="M51" s="118" t="str">
        <f t="shared" si="5"/>
        <v>Not selected</v>
      </c>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c r="AR51" s="10"/>
      <c r="AS51" s="10"/>
      <c r="AT51" s="10"/>
      <c r="AU51" s="10"/>
      <c r="AV51" s="10"/>
      <c r="AW51" s="10"/>
      <c r="AX51" s="10"/>
      <c r="AY51" s="10"/>
      <c r="AZ51" s="10"/>
      <c r="BA51" s="10"/>
      <c r="BB51" s="10"/>
      <c r="BC51" s="10"/>
      <c r="BD51" s="10"/>
      <c r="BE51" s="10"/>
      <c r="BF51" s="10"/>
      <c r="BG51" s="10"/>
      <c r="BH51" s="10"/>
      <c r="BI51" s="10"/>
      <c r="BJ51" s="10"/>
      <c r="BK51" s="10"/>
      <c r="BL51" s="10"/>
      <c r="BM51" s="10"/>
      <c r="BN51" s="10"/>
      <c r="BO51" s="10"/>
      <c r="BP51" s="10"/>
      <c r="BQ51" s="10"/>
      <c r="BR51" s="10"/>
      <c r="BS51" s="10"/>
      <c r="BT51" s="10"/>
      <c r="BU51" s="10"/>
      <c r="BV51" s="10"/>
      <c r="BW51" s="10"/>
      <c r="BX51" s="10"/>
      <c r="BY51" s="10"/>
      <c r="BZ51" s="10"/>
      <c r="CA51" s="10"/>
      <c r="CB51" s="10"/>
      <c r="CC51" s="10"/>
      <c r="CD51" s="10"/>
      <c r="CE51" s="10"/>
      <c r="CF51" s="10"/>
      <c r="CG51" s="10"/>
      <c r="CH51" s="10"/>
      <c r="CI51" s="10"/>
      <c r="CJ51" s="10"/>
      <c r="CK51" s="10"/>
      <c r="CL51" s="10"/>
      <c r="CM51" s="10"/>
      <c r="CN51" s="10"/>
      <c r="CO51" s="10"/>
      <c r="CP51" s="10"/>
      <c r="CQ51" s="10"/>
      <c r="CR51" s="10"/>
      <c r="CS51" s="10"/>
      <c r="CT51" s="10"/>
      <c r="CU51" s="10"/>
      <c r="CV51" s="10"/>
      <c r="CW51" s="10"/>
      <c r="CX51" s="10"/>
      <c r="CY51" s="10"/>
      <c r="CZ51" s="10"/>
      <c r="DA51" s="10"/>
      <c r="DB51" s="10"/>
      <c r="DC51" s="10"/>
      <c r="DD51" s="10"/>
      <c r="DE51" s="10"/>
      <c r="DF51" s="10"/>
      <c r="DG51" s="10"/>
      <c r="DH51" s="10"/>
      <c r="DI51" s="10"/>
      <c r="DJ51" s="10"/>
      <c r="DK51" s="10"/>
      <c r="DL51" s="10"/>
    </row>
    <row r="52" spans="1:116" s="2" customFormat="1" ht="12.75">
      <c r="A52" s="10"/>
      <c r="B52" s="29" t="s">
        <v>60</v>
      </c>
      <c r="C52" s="120">
        <v>0</v>
      </c>
      <c r="D52" s="121" t="str">
        <f t="shared" si="0"/>
        <v>Not selected</v>
      </c>
      <c r="E52" s="122" t="str">
        <f t="shared" si="1"/>
        <v>Not selected</v>
      </c>
      <c r="F52" s="118" t="str">
        <f t="shared" si="2"/>
        <v>Not selected</v>
      </c>
      <c r="G52" s="123"/>
      <c r="H52" s="124"/>
      <c r="I52" s="124"/>
      <c r="J52" s="127"/>
      <c r="K52" s="116" t="str">
        <f t="shared" si="3"/>
        <v>Not selected</v>
      </c>
      <c r="L52" s="117" t="str">
        <f t="shared" si="4"/>
        <v>Not selected</v>
      </c>
      <c r="M52" s="118" t="str">
        <f t="shared" si="5"/>
        <v>Not selected</v>
      </c>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row>
    <row r="53" spans="1:116" s="2" customFormat="1" ht="12.75">
      <c r="A53" s="10"/>
      <c r="B53" s="29" t="s">
        <v>60</v>
      </c>
      <c r="C53" s="120">
        <v>0</v>
      </c>
      <c r="D53" s="121" t="str">
        <f t="shared" si="0"/>
        <v>Not selected</v>
      </c>
      <c r="E53" s="122" t="str">
        <f t="shared" si="1"/>
        <v>Not selected</v>
      </c>
      <c r="F53" s="118" t="str">
        <f t="shared" si="2"/>
        <v>Not selected</v>
      </c>
      <c r="G53" s="123"/>
      <c r="H53" s="124"/>
      <c r="I53" s="124"/>
      <c r="J53" s="127"/>
      <c r="K53" s="116" t="str">
        <f t="shared" si="3"/>
        <v>Not selected</v>
      </c>
      <c r="L53" s="117" t="str">
        <f t="shared" si="4"/>
        <v>Not selected</v>
      </c>
      <c r="M53" s="118" t="str">
        <f t="shared" si="5"/>
        <v>Not selected</v>
      </c>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row>
    <row r="54" spans="1:116" s="2" customFormat="1" ht="12.75">
      <c r="A54" s="10"/>
      <c r="B54" s="29" t="s">
        <v>60</v>
      </c>
      <c r="C54" s="120">
        <v>0</v>
      </c>
      <c r="D54" s="121" t="str">
        <f t="shared" si="0"/>
        <v>Not selected</v>
      </c>
      <c r="E54" s="122" t="str">
        <f t="shared" si="1"/>
        <v>Not selected</v>
      </c>
      <c r="F54" s="118" t="str">
        <f t="shared" si="2"/>
        <v>Not selected</v>
      </c>
      <c r="G54" s="123"/>
      <c r="H54" s="124"/>
      <c r="I54" s="124"/>
      <c r="J54" s="127"/>
      <c r="K54" s="116" t="str">
        <f t="shared" si="3"/>
        <v>Not selected</v>
      </c>
      <c r="L54" s="117" t="str">
        <f t="shared" si="4"/>
        <v>Not selected</v>
      </c>
      <c r="M54" s="118" t="str">
        <f t="shared" si="5"/>
        <v>Not selected</v>
      </c>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row>
    <row r="55" spans="1:116" s="2" customFormat="1" ht="12.75">
      <c r="A55" s="10"/>
      <c r="B55" s="29" t="s">
        <v>60</v>
      </c>
      <c r="C55" s="120">
        <v>0</v>
      </c>
      <c r="D55" s="121" t="str">
        <f t="shared" si="0"/>
        <v>Not selected</v>
      </c>
      <c r="E55" s="122" t="str">
        <f t="shared" si="1"/>
        <v>Not selected</v>
      </c>
      <c r="F55" s="118" t="str">
        <f t="shared" si="2"/>
        <v>Not selected</v>
      </c>
      <c r="G55" s="123"/>
      <c r="H55" s="124"/>
      <c r="I55" s="124"/>
      <c r="J55" s="127"/>
      <c r="K55" s="116" t="str">
        <f t="shared" si="3"/>
        <v>Not selected</v>
      </c>
      <c r="L55" s="117" t="str">
        <f t="shared" si="4"/>
        <v>Not selected</v>
      </c>
      <c r="M55" s="118" t="str">
        <f t="shared" si="5"/>
        <v>Not selected</v>
      </c>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row>
    <row r="56" spans="1:116" s="2" customFormat="1" ht="12.75">
      <c r="A56" s="10"/>
      <c r="B56" s="29" t="s">
        <v>60</v>
      </c>
      <c r="C56" s="120">
        <v>0</v>
      </c>
      <c r="D56" s="121" t="str">
        <f t="shared" si="0"/>
        <v>Not selected</v>
      </c>
      <c r="E56" s="122" t="str">
        <f t="shared" si="1"/>
        <v>Not selected</v>
      </c>
      <c r="F56" s="118" t="str">
        <f t="shared" si="2"/>
        <v>Not selected</v>
      </c>
      <c r="G56" s="123"/>
      <c r="H56" s="124"/>
      <c r="I56" s="124"/>
      <c r="J56" s="127"/>
      <c r="K56" s="116" t="str">
        <f t="shared" si="3"/>
        <v>Not selected</v>
      </c>
      <c r="L56" s="117" t="str">
        <f t="shared" si="4"/>
        <v>Not selected</v>
      </c>
      <c r="M56" s="118" t="str">
        <f t="shared" si="5"/>
        <v>Not selected</v>
      </c>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row>
    <row r="57" spans="1:116" ht="15.75" thickBot="1">
      <c r="B57" s="30" t="s">
        <v>60</v>
      </c>
      <c r="C57" s="128">
        <v>0</v>
      </c>
      <c r="D57" s="129" t="str">
        <f t="shared" si="0"/>
        <v>Not selected</v>
      </c>
      <c r="E57" s="130" t="str">
        <f t="shared" si="1"/>
        <v>Not selected</v>
      </c>
      <c r="F57" s="131" t="str">
        <f t="shared" si="2"/>
        <v>Not selected</v>
      </c>
      <c r="G57" s="132"/>
      <c r="H57" s="133"/>
      <c r="I57" s="133"/>
      <c r="J57" s="134"/>
      <c r="K57" s="135" t="str">
        <f t="shared" si="3"/>
        <v>Not selected</v>
      </c>
      <c r="L57" s="136" t="str">
        <f t="shared" si="4"/>
        <v>Not selected</v>
      </c>
      <c r="M57" s="131" t="str">
        <f t="shared" si="5"/>
        <v>Not selected</v>
      </c>
    </row>
    <row r="58" spans="1:116">
      <c r="B58" s="64"/>
      <c r="J58" s="45"/>
    </row>
    <row r="59" spans="1:116">
      <c r="B59" s="64"/>
      <c r="J59" s="45"/>
    </row>
    <row r="60" spans="1:116">
      <c r="B60" s="64"/>
      <c r="J60" s="45"/>
    </row>
    <row r="61" spans="1:116">
      <c r="B61" s="64"/>
      <c r="J61" s="45"/>
    </row>
    <row r="62" spans="1:116">
      <c r="B62" s="64"/>
      <c r="J62" s="45"/>
    </row>
    <row r="63" spans="1:116">
      <c r="B63" s="64"/>
      <c r="J63" s="45"/>
    </row>
    <row r="64" spans="1:116">
      <c r="B64" s="64"/>
      <c r="J64" s="45"/>
    </row>
    <row r="65" spans="2:10">
      <c r="B65" s="64"/>
      <c r="J65" s="45"/>
    </row>
    <row r="66" spans="2:10">
      <c r="B66" s="64"/>
      <c r="J66" s="45"/>
    </row>
    <row r="67" spans="2:10">
      <c r="B67" s="64"/>
      <c r="J67" s="45"/>
    </row>
    <row r="68" spans="2:10">
      <c r="J68" s="65"/>
    </row>
  </sheetData>
  <dataConsolidate/>
  <mergeCells count="17">
    <mergeCell ref="D16:F16"/>
    <mergeCell ref="K16:M16"/>
    <mergeCell ref="H6:J6"/>
    <mergeCell ref="H7:J7"/>
    <mergeCell ref="H8:J8"/>
    <mergeCell ref="H9:J9"/>
    <mergeCell ref="B14:E14"/>
    <mergeCell ref="H10:M13"/>
    <mergeCell ref="F10:G14"/>
    <mergeCell ref="B2:I2"/>
    <mergeCell ref="J2:M2"/>
    <mergeCell ref="D3:E3"/>
    <mergeCell ref="F3:G9"/>
    <mergeCell ref="H3:J3"/>
    <mergeCell ref="D4:E4"/>
    <mergeCell ref="H4:J4"/>
    <mergeCell ref="H5:J5"/>
  </mergeCells>
  <conditionalFormatting sqref="D18:F57">
    <cfRule type="cellIs" dxfId="45" priority="37" operator="equal">
      <formula>0</formula>
    </cfRule>
    <cfRule type="cellIs" dxfId="44" priority="42" operator="lessThan">
      <formula>0</formula>
    </cfRule>
    <cfRule type="cellIs" dxfId="43" priority="43" operator="greaterThan">
      <formula>1</formula>
    </cfRule>
  </conditionalFormatting>
  <conditionalFormatting sqref="C18:C57">
    <cfRule type="cellIs" dxfId="42" priority="39" operator="equal">
      <formula>0</formula>
    </cfRule>
    <cfRule type="cellIs" dxfId="41" priority="40" operator="lessThan">
      <formula>0</formula>
    </cfRule>
    <cfRule type="cellIs" dxfId="40" priority="41" operator="greaterThan">
      <formula>1</formula>
    </cfRule>
  </conditionalFormatting>
  <conditionalFormatting sqref="C18:C65">
    <cfRule type="cellIs" dxfId="39" priority="38" operator="equal">
      <formula>1</formula>
    </cfRule>
  </conditionalFormatting>
  <conditionalFormatting sqref="K18:M57">
    <cfRule type="cellIs" dxfId="38" priority="34" operator="equal">
      <formula>0</formula>
    </cfRule>
    <cfRule type="cellIs" dxfId="37" priority="35" operator="lessThan">
      <formula>0</formula>
    </cfRule>
    <cfRule type="cellIs" dxfId="36" priority="36" operator="greaterThan">
      <formula>1</formula>
    </cfRule>
  </conditionalFormatting>
  <conditionalFormatting sqref="D13">
    <cfRule type="cellIs" dxfId="35" priority="31" operator="lessThan">
      <formula>1</formula>
    </cfRule>
    <cfRule type="cellIs" dxfId="34" priority="32" operator="equal">
      <formula>1</formula>
    </cfRule>
    <cfRule type="cellIs" dxfId="33" priority="33" operator="greaterThan">
      <formula>1</formula>
    </cfRule>
  </conditionalFormatting>
  <conditionalFormatting sqref="D21:F21">
    <cfRule type="cellIs" dxfId="32" priority="14" operator="equal">
      <formula>0</formula>
    </cfRule>
    <cfRule type="cellIs" dxfId="31" priority="19" operator="lessThan">
      <formula>0</formula>
    </cfRule>
    <cfRule type="cellIs" dxfId="30" priority="20" operator="greaterThan">
      <formula>1</formula>
    </cfRule>
  </conditionalFormatting>
  <conditionalFormatting sqref="C21">
    <cfRule type="cellIs" dxfId="29" priority="16" operator="equal">
      <formula>0</formula>
    </cfRule>
    <cfRule type="cellIs" dxfId="28" priority="17" operator="lessThan">
      <formula>0</formula>
    </cfRule>
    <cfRule type="cellIs" dxfId="27" priority="18" operator="greaterThan">
      <formula>1</formula>
    </cfRule>
  </conditionalFormatting>
  <conditionalFormatting sqref="C21">
    <cfRule type="cellIs" dxfId="26" priority="15" operator="equal">
      <formula>1</formula>
    </cfRule>
  </conditionalFormatting>
  <conditionalFormatting sqref="K21:M21">
    <cfRule type="cellIs" dxfId="25" priority="11" operator="equal">
      <formula>0</formula>
    </cfRule>
    <cfRule type="cellIs" dxfId="24" priority="12" operator="lessThan">
      <formula>0</formula>
    </cfRule>
    <cfRule type="cellIs" dxfId="23" priority="13" operator="greaterThan">
      <formula>1</formula>
    </cfRule>
  </conditionalFormatting>
  <conditionalFormatting sqref="D20:F20">
    <cfRule type="cellIs" dxfId="22" priority="4" operator="equal">
      <formula>0</formula>
    </cfRule>
    <cfRule type="cellIs" dxfId="21" priority="9" operator="lessThan">
      <formula>0</formula>
    </cfRule>
    <cfRule type="cellIs" dxfId="20" priority="10" operator="greaterThan">
      <formula>1</formula>
    </cfRule>
  </conditionalFormatting>
  <conditionalFormatting sqref="C20">
    <cfRule type="cellIs" dxfId="19" priority="6" operator="equal">
      <formula>0</formula>
    </cfRule>
    <cfRule type="cellIs" dxfId="18" priority="7" operator="lessThan">
      <formula>0</formula>
    </cfRule>
    <cfRule type="cellIs" dxfId="17" priority="8" operator="greaterThan">
      <formula>1</formula>
    </cfRule>
  </conditionalFormatting>
  <conditionalFormatting sqref="C20">
    <cfRule type="cellIs" dxfId="16" priority="5" operator="equal">
      <formula>1</formula>
    </cfRule>
  </conditionalFormatting>
  <conditionalFormatting sqref="K20:M20">
    <cfRule type="cellIs" dxfId="15" priority="1" operator="equal">
      <formula>0</formula>
    </cfRule>
    <cfRule type="cellIs" dxfId="14" priority="2" operator="lessThan">
      <formula>0</formula>
    </cfRule>
    <cfRule type="cellIs" dxfId="13" priority="3" operator="greaterThan">
      <formula>1</formula>
    </cfRule>
  </conditionalFormatting>
  <dataValidations count="2">
    <dataValidation type="decimal" allowBlank="1" showInputMessage="1" showErrorMessage="1" errorTitle="Delta" error="by definition delta value must be &gt;-1000" sqref="C57">
      <formula1>-999.999999999999</formula1>
      <formula2>1E+37</formula2>
    </dataValidation>
    <dataValidation type="decimal" allowBlank="1" showInputMessage="1" showErrorMessage="1" errorTitle="Delta" error="by definition delta value must be &gt;-1000" promptTitle="Type or paste value" sqref="C18:C56">
      <formula1>-999.999999999999</formula1>
      <formula2>1E+37</formula2>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4">
        <x14:dataValidation type="list" allowBlank="1" showInputMessage="1" showErrorMessage="1">
          <x14:formula1>
            <xm:f>Constants!$A$32:$A$36</xm:f>
          </x14:formula1>
          <xm:sqref>D3</xm:sqref>
        </x14:dataValidation>
        <x14:dataValidation type="list" allowBlank="1" showInputMessage="1" showErrorMessage="1">
          <x14:formula1>
            <xm:f>Constants!$B$50:$B$53</xm:f>
          </x14:formula1>
          <xm:sqref>D11:E11</xm:sqref>
        </x14:dataValidation>
        <x14:dataValidation type="list" showInputMessage="1" showErrorMessage="1">
          <x14:formula1>
            <xm:f>Tables!$C$59:$C$68</xm:f>
          </x14:formula1>
          <xm:sqref>D8</xm:sqref>
        </x14:dataValidation>
        <x14:dataValidation type="list" allowBlank="1" showInputMessage="1" showErrorMessage="1">
          <x14:formula1>
            <xm:f>Tables!$C$35:$C$42</xm:f>
          </x14:formula1>
          <xm:sqref>D5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L73"/>
  <sheetViews>
    <sheetView zoomScaleNormal="100" workbookViewId="0">
      <selection activeCell="G17" sqref="G17"/>
    </sheetView>
  </sheetViews>
  <sheetFormatPr defaultRowHeight="15"/>
  <cols>
    <col min="1" max="1" width="5.5703125" style="46" customWidth="1"/>
    <col min="2" max="2" width="25.42578125" style="47" customWidth="1"/>
    <col min="3" max="3" width="27.7109375" style="46" customWidth="1"/>
    <col min="4" max="4" width="27.85546875" style="46" customWidth="1"/>
    <col min="5" max="5" width="27.42578125" style="46" customWidth="1"/>
    <col min="6" max="6" width="19.28515625" style="46" customWidth="1"/>
    <col min="7" max="7" width="2.5703125" style="46" customWidth="1"/>
    <col min="8" max="8" width="11.85546875" style="46" customWidth="1"/>
    <col min="9" max="9" width="19" style="46" customWidth="1"/>
    <col min="10" max="10" width="20.28515625" style="46" customWidth="1"/>
    <col min="11" max="11" width="18" style="46" customWidth="1"/>
    <col min="12" max="12" width="19.5703125" style="46" customWidth="1"/>
    <col min="13" max="13" width="18.5703125" style="46" customWidth="1"/>
    <col min="14" max="116" width="16.7109375" style="46" customWidth="1"/>
    <col min="117" max="16384" width="9.140625" style="48"/>
  </cols>
  <sheetData>
    <row r="1" spans="1:116" ht="15.75" thickBot="1"/>
    <row r="2" spans="1:116" s="50" customFormat="1" ht="39.75" customHeight="1" thickBot="1">
      <c r="A2" s="49"/>
      <c r="B2" s="317" t="s">
        <v>63</v>
      </c>
      <c r="C2" s="319"/>
      <c r="D2" s="319"/>
      <c r="E2" s="319"/>
      <c r="F2" s="319"/>
      <c r="G2" s="319"/>
      <c r="H2" s="319"/>
      <c r="I2" s="319"/>
      <c r="J2" s="318" t="s">
        <v>325</v>
      </c>
      <c r="K2" s="318"/>
      <c r="L2" s="318"/>
      <c r="M2" s="352"/>
      <c r="N2" s="49"/>
      <c r="O2" s="49"/>
      <c r="P2" s="49"/>
      <c r="Q2" s="49"/>
      <c r="R2" s="49"/>
      <c r="S2" s="49"/>
      <c r="T2" s="49"/>
      <c r="U2" s="49"/>
      <c r="V2" s="49"/>
      <c r="W2" s="49"/>
      <c r="X2" s="49"/>
      <c r="Y2" s="49"/>
      <c r="Z2" s="49"/>
      <c r="AA2" s="49"/>
      <c r="AB2" s="49"/>
      <c r="AC2" s="49"/>
      <c r="AD2" s="49"/>
      <c r="AE2" s="49"/>
      <c r="AF2" s="49"/>
      <c r="AG2" s="49"/>
      <c r="AH2" s="49"/>
      <c r="AI2" s="49"/>
      <c r="AJ2" s="49"/>
      <c r="AK2" s="49"/>
      <c r="AL2" s="49"/>
      <c r="AM2" s="49"/>
      <c r="AN2" s="49"/>
      <c r="AO2" s="49"/>
      <c r="AP2" s="49"/>
      <c r="AQ2" s="49"/>
      <c r="AR2" s="49"/>
      <c r="AS2" s="49"/>
      <c r="AT2" s="49"/>
      <c r="AU2" s="49"/>
      <c r="AV2" s="49"/>
      <c r="AW2" s="49"/>
      <c r="AX2" s="49"/>
      <c r="AY2" s="49"/>
      <c r="AZ2" s="49"/>
      <c r="BA2" s="49"/>
      <c r="BB2" s="49"/>
      <c r="BC2" s="49"/>
      <c r="BD2" s="49"/>
      <c r="BE2" s="49"/>
      <c r="BF2" s="49"/>
      <c r="BG2" s="49"/>
      <c r="BH2" s="49"/>
      <c r="BI2" s="49"/>
      <c r="BJ2" s="49"/>
      <c r="BK2" s="49"/>
      <c r="BL2" s="49"/>
      <c r="BM2" s="49"/>
      <c r="BN2" s="49"/>
      <c r="BO2" s="49"/>
      <c r="BP2" s="49"/>
      <c r="BQ2" s="49"/>
      <c r="BR2" s="49"/>
      <c r="BS2" s="49"/>
      <c r="BT2" s="49"/>
      <c r="BU2" s="49"/>
      <c r="BV2" s="49"/>
      <c r="BW2" s="49"/>
      <c r="BX2" s="49"/>
      <c r="BY2" s="49"/>
      <c r="BZ2" s="49"/>
      <c r="CA2" s="49"/>
      <c r="CB2" s="49"/>
      <c r="CC2" s="49"/>
      <c r="CD2" s="49"/>
      <c r="CE2" s="49"/>
      <c r="CF2" s="49"/>
      <c r="CG2" s="49"/>
      <c r="CH2" s="49"/>
      <c r="CI2" s="49"/>
      <c r="CJ2" s="49"/>
      <c r="CK2" s="49"/>
      <c r="CL2" s="49"/>
      <c r="CM2" s="49"/>
      <c r="CN2" s="49"/>
      <c r="CO2" s="49"/>
      <c r="CP2" s="49"/>
      <c r="CQ2" s="49"/>
      <c r="CR2" s="49"/>
      <c r="CS2" s="49"/>
      <c r="CT2" s="49"/>
      <c r="CU2" s="49"/>
      <c r="CV2" s="49"/>
      <c r="CW2" s="49"/>
      <c r="CX2" s="49"/>
      <c r="CY2" s="49"/>
      <c r="CZ2" s="49"/>
      <c r="DA2" s="49"/>
      <c r="DB2" s="49"/>
      <c r="DC2" s="49"/>
      <c r="DD2" s="49"/>
      <c r="DE2" s="49"/>
      <c r="DF2" s="49"/>
      <c r="DG2" s="49"/>
      <c r="DH2" s="49"/>
      <c r="DI2" s="49"/>
      <c r="DJ2" s="49"/>
      <c r="DK2" s="49"/>
      <c r="DL2" s="49"/>
    </row>
    <row r="3" spans="1:116" s="2" customFormat="1" ht="32.1" customHeight="1" thickBot="1">
      <c r="A3" s="10"/>
      <c r="B3" s="26" t="s">
        <v>61</v>
      </c>
      <c r="C3" s="225" t="s">
        <v>1</v>
      </c>
      <c r="D3" s="340" t="s">
        <v>30</v>
      </c>
      <c r="E3" s="341"/>
      <c r="F3" s="327" t="s">
        <v>218</v>
      </c>
      <c r="G3" s="328"/>
      <c r="H3" s="346" t="s">
        <v>40</v>
      </c>
      <c r="I3" s="347"/>
      <c r="J3" s="347"/>
      <c r="K3" s="24" t="s">
        <v>52</v>
      </c>
      <c r="L3" s="24" t="s">
        <v>58</v>
      </c>
      <c r="M3" s="25" t="s">
        <v>53</v>
      </c>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row>
    <row r="4" spans="1:116" s="2" customFormat="1" ht="32.1" customHeight="1" thickBot="1">
      <c r="A4" s="10"/>
      <c r="B4" s="27" t="s">
        <v>130</v>
      </c>
      <c r="C4" s="226" t="s">
        <v>3</v>
      </c>
      <c r="D4" s="338" t="str">
        <f>IF(ISNUMBER(SEARCH("delta",D3)),Constants!B43,IF(ISNUMBER(SEARCH("ratio",D3)),Constants!B44,IF(ISNUMBER(SEARCH("%",D3)),Constants!B45,IF(ISNUMBER(SEARCH("ppm",D3)),Constants!B46,IF(ISNUMBER(SEARCH("select",D3)),Constants!B42)))))</f>
        <v>Select "Conversion from"</v>
      </c>
      <c r="E4" s="339"/>
      <c r="F4" s="329"/>
      <c r="G4" s="330"/>
      <c r="H4" s="348" t="s">
        <v>37</v>
      </c>
      <c r="I4" s="349"/>
      <c r="J4" s="350"/>
      <c r="K4" s="22" t="s">
        <v>65</v>
      </c>
      <c r="L4" s="5" t="s">
        <v>64</v>
      </c>
      <c r="M4" s="23">
        <v>0</v>
      </c>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row>
    <row r="5" spans="1:116" s="2" customFormat="1" ht="32.1" customHeight="1" thickBot="1">
      <c r="A5" s="10"/>
      <c r="B5" s="27" t="s">
        <v>130</v>
      </c>
      <c r="C5" s="227" t="s">
        <v>2</v>
      </c>
      <c r="D5" s="312" t="s">
        <v>64</v>
      </c>
      <c r="E5" s="313"/>
      <c r="F5" s="329"/>
      <c r="G5" s="330"/>
      <c r="H5" s="309" t="s">
        <v>38</v>
      </c>
      <c r="I5" s="310"/>
      <c r="J5" s="311"/>
      <c r="K5" s="3" t="s">
        <v>66</v>
      </c>
      <c r="L5" s="20" t="s">
        <v>34</v>
      </c>
      <c r="M5" s="35" t="s">
        <v>54</v>
      </c>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row>
    <row r="6" spans="1:116" s="2" customFormat="1" ht="32.1" customHeight="1" thickTop="1" thickBot="1">
      <c r="A6" s="10"/>
      <c r="B6" s="26" t="s">
        <v>61</v>
      </c>
      <c r="C6" s="228" t="s">
        <v>305</v>
      </c>
      <c r="D6" s="342" t="s">
        <v>256</v>
      </c>
      <c r="E6" s="343"/>
      <c r="F6" s="329"/>
      <c r="G6" s="330"/>
      <c r="H6" s="351" t="s">
        <v>199</v>
      </c>
      <c r="I6" s="310"/>
      <c r="J6" s="311"/>
      <c r="K6" s="19" t="s">
        <v>80</v>
      </c>
      <c r="L6" s="20" t="s">
        <v>31</v>
      </c>
      <c r="M6" s="36" t="s">
        <v>57</v>
      </c>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row>
    <row r="7" spans="1:116" s="2" customFormat="1" ht="39" customHeight="1" thickBot="1">
      <c r="A7" s="10"/>
      <c r="B7" s="27" t="s">
        <v>130</v>
      </c>
      <c r="C7" s="229" t="s">
        <v>306</v>
      </c>
      <c r="D7" s="231" t="str">
        <f>IF(ISNUMBER(SEARCH(Tables!C49,D6)),Tables!D49,IF(ISNUMBER(SEARCH(Tables!C50,D6)),Tables!D50,IF(ISNUMBER(SEARCH(Tables!C51,D6)),Tables!D51,IF(ISNUMBER(SEARCH(Tables!C52,D6)),Tables!D52,IF(ISNUMBER(SEARCH(Tables!C53,D6)),Tables!D53,IF(ISNUMBER(SEARCH("select",D6)),Tables!D2))))))</f>
        <v xml:space="preserve">Select "Absolute isotope ratio Rstd for delta zero point" </v>
      </c>
      <c r="E7" s="232"/>
      <c r="F7" s="329"/>
      <c r="G7" s="330"/>
      <c r="H7" s="309" t="s">
        <v>236</v>
      </c>
      <c r="I7" s="310"/>
      <c r="J7" s="311"/>
      <c r="K7" s="3" t="s">
        <v>67</v>
      </c>
      <c r="L7" s="20" t="s">
        <v>34</v>
      </c>
      <c r="M7" s="35" t="s">
        <v>54</v>
      </c>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10"/>
      <c r="BT7" s="10"/>
      <c r="BU7" s="10"/>
      <c r="BV7" s="10"/>
      <c r="BW7" s="10"/>
      <c r="BX7" s="10"/>
      <c r="BY7" s="10"/>
      <c r="BZ7" s="10"/>
      <c r="CA7" s="10"/>
      <c r="CB7" s="10"/>
      <c r="CC7" s="10"/>
      <c r="CD7" s="10"/>
      <c r="CE7" s="10"/>
      <c r="CF7" s="10"/>
      <c r="CG7" s="10"/>
      <c r="CH7" s="10"/>
      <c r="CI7" s="10"/>
      <c r="CJ7" s="10"/>
      <c r="CK7" s="10"/>
      <c r="CL7" s="10"/>
      <c r="CM7" s="10"/>
      <c r="CN7" s="10"/>
      <c r="CO7" s="10"/>
      <c r="CP7" s="10"/>
      <c r="CQ7" s="10"/>
      <c r="CR7" s="10"/>
      <c r="CS7" s="10"/>
      <c r="CT7" s="10"/>
      <c r="CU7" s="10"/>
      <c r="CV7" s="10"/>
      <c r="CW7" s="10"/>
      <c r="CX7" s="10"/>
      <c r="CY7" s="10"/>
      <c r="CZ7" s="10"/>
      <c r="DA7" s="10"/>
      <c r="DB7" s="10"/>
      <c r="DC7" s="10"/>
      <c r="DD7" s="10"/>
      <c r="DE7" s="10"/>
      <c r="DF7" s="10"/>
      <c r="DG7" s="10"/>
      <c r="DH7" s="10"/>
      <c r="DI7" s="10"/>
      <c r="DJ7" s="10"/>
      <c r="DK7" s="10"/>
      <c r="DL7" s="10"/>
    </row>
    <row r="8" spans="1:116" s="2" customFormat="1" ht="32.1" customHeight="1" thickBot="1">
      <c r="A8" s="10"/>
      <c r="B8" s="27" t="s">
        <v>130</v>
      </c>
      <c r="C8" s="230" t="s">
        <v>231</v>
      </c>
      <c r="D8" s="336" t="str">
        <f>IF(ISNUMBER(SEARCH(Tables!C49,D6)),Tables!G49,IF(ISNUMBER(SEARCH(Tables!C50,D6)),Tables!G50,IF(ISNUMBER(SEARCH(Tables!C51,D6)),Tables!G51,IF(ISNUMBER(SEARCH(Tables!C52,D6)),Tables!G52,IF(ISNUMBER(SEARCH(Tables!C53,D6)),Tables!G53,IF(ISNUMBER(SEARCH("select",D6)),Tables!D2))))))</f>
        <v xml:space="preserve">Select "Absolute isotope ratio Rstd for delta zero point" </v>
      </c>
      <c r="E8" s="337"/>
      <c r="F8" s="329"/>
      <c r="G8" s="330"/>
      <c r="H8" s="309" t="s">
        <v>200</v>
      </c>
      <c r="I8" s="310"/>
      <c r="J8" s="311"/>
      <c r="K8" s="20" t="s">
        <v>324</v>
      </c>
      <c r="L8" s="20" t="s">
        <v>32</v>
      </c>
      <c r="M8" s="17" t="s">
        <v>55</v>
      </c>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c r="BB8" s="10"/>
      <c r="BC8" s="10"/>
      <c r="BD8" s="10"/>
      <c r="BE8" s="10"/>
      <c r="BF8" s="10"/>
      <c r="BG8" s="10"/>
      <c r="BH8" s="10"/>
      <c r="BI8" s="10"/>
      <c r="BJ8" s="10"/>
      <c r="BK8" s="10"/>
      <c r="BL8" s="10"/>
      <c r="BM8" s="10"/>
      <c r="BN8" s="10"/>
      <c r="BO8" s="10"/>
      <c r="BP8" s="10"/>
      <c r="BQ8" s="10"/>
      <c r="BR8" s="10"/>
      <c r="BS8" s="10"/>
      <c r="BT8" s="10"/>
      <c r="BU8" s="10"/>
      <c r="BV8" s="10"/>
      <c r="BW8" s="10"/>
      <c r="BX8" s="10"/>
      <c r="BY8" s="10"/>
      <c r="BZ8" s="10"/>
      <c r="CA8" s="10"/>
      <c r="CB8" s="10"/>
      <c r="CC8" s="10"/>
      <c r="CD8" s="10"/>
      <c r="CE8" s="10"/>
      <c r="CF8" s="10"/>
      <c r="CG8" s="10"/>
      <c r="CH8" s="10"/>
      <c r="CI8" s="10"/>
      <c r="CJ8" s="10"/>
      <c r="CK8" s="10"/>
      <c r="CL8" s="10"/>
      <c r="CM8" s="10"/>
      <c r="CN8" s="10"/>
      <c r="CO8" s="10"/>
      <c r="CP8" s="10"/>
      <c r="CQ8" s="10"/>
      <c r="CR8" s="10"/>
      <c r="CS8" s="10"/>
      <c r="CT8" s="10"/>
      <c r="CU8" s="10"/>
      <c r="CV8" s="10"/>
      <c r="CW8" s="10"/>
      <c r="CX8" s="10"/>
      <c r="CY8" s="10"/>
      <c r="CZ8" s="10"/>
      <c r="DA8" s="10"/>
      <c r="DB8" s="10"/>
      <c r="DC8" s="10"/>
      <c r="DD8" s="10"/>
      <c r="DE8" s="10"/>
      <c r="DF8" s="10"/>
      <c r="DG8" s="10"/>
      <c r="DH8" s="10"/>
      <c r="DI8" s="10"/>
      <c r="DJ8" s="10"/>
      <c r="DK8" s="10"/>
      <c r="DL8" s="10"/>
    </row>
    <row r="9" spans="1:116" s="2" customFormat="1" ht="32.1" customHeight="1" thickTop="1" thickBot="1">
      <c r="A9" s="10"/>
      <c r="B9" s="26" t="s">
        <v>61</v>
      </c>
      <c r="C9" s="250" t="s">
        <v>307</v>
      </c>
      <c r="D9" s="251">
        <v>7.8771999999999991E-3</v>
      </c>
      <c r="E9" s="252"/>
      <c r="F9" s="331"/>
      <c r="G9" s="332"/>
      <c r="H9" s="364" t="s">
        <v>201</v>
      </c>
      <c r="I9" s="365"/>
      <c r="J9" s="366"/>
      <c r="K9" s="168" t="s">
        <v>324</v>
      </c>
      <c r="L9" s="168" t="s">
        <v>33</v>
      </c>
      <c r="M9" s="23" t="s">
        <v>56</v>
      </c>
      <c r="N9" s="10"/>
      <c r="O9" s="10"/>
      <c r="P9" s="10"/>
      <c r="Q9" s="10"/>
      <c r="R9" s="10"/>
      <c r="S9" s="10"/>
      <c r="T9" s="10"/>
      <c r="U9" s="10"/>
      <c r="V9" s="10"/>
      <c r="W9" s="10"/>
      <c r="X9" s="10"/>
      <c r="Y9" s="10"/>
      <c r="Z9" s="10"/>
      <c r="AA9" s="10"/>
      <c r="AB9" s="10"/>
      <c r="AC9" s="10"/>
      <c r="AD9" s="10"/>
      <c r="AE9" s="10"/>
      <c r="AF9" s="10"/>
      <c r="AG9" s="10"/>
      <c r="AH9" s="10"/>
      <c r="AI9" s="10"/>
      <c r="AJ9" s="10"/>
      <c r="AK9" s="10"/>
      <c r="AL9" s="10"/>
      <c r="AM9" s="10"/>
      <c r="AN9" s="10"/>
      <c r="AO9" s="10"/>
      <c r="AP9" s="10"/>
      <c r="AQ9" s="10"/>
      <c r="AR9" s="10"/>
      <c r="AS9" s="10"/>
      <c r="AT9" s="10"/>
      <c r="AU9" s="10"/>
      <c r="AV9" s="10"/>
      <c r="AW9" s="10"/>
      <c r="AX9" s="10"/>
      <c r="AY9" s="10"/>
      <c r="AZ9" s="10"/>
      <c r="BA9" s="10"/>
      <c r="BB9" s="10"/>
      <c r="BC9" s="10"/>
      <c r="BD9" s="10"/>
      <c r="BE9" s="10"/>
      <c r="BF9" s="10"/>
      <c r="BG9" s="10"/>
      <c r="BH9" s="10"/>
      <c r="BI9" s="10"/>
      <c r="BJ9" s="10"/>
      <c r="BK9" s="10"/>
      <c r="BL9" s="10"/>
      <c r="BM9" s="10"/>
      <c r="BN9" s="10"/>
      <c r="BO9" s="10"/>
      <c r="BP9" s="10"/>
      <c r="BQ9" s="10"/>
      <c r="BR9" s="10"/>
      <c r="BS9" s="10"/>
      <c r="BT9" s="10"/>
      <c r="BU9" s="10"/>
      <c r="BV9" s="10"/>
      <c r="BW9" s="10"/>
      <c r="BX9" s="10"/>
      <c r="BY9" s="10"/>
      <c r="BZ9" s="10"/>
      <c r="CA9" s="10"/>
      <c r="CB9" s="10"/>
      <c r="CC9" s="10"/>
      <c r="CD9" s="10"/>
      <c r="CE9" s="10"/>
      <c r="CF9" s="10"/>
      <c r="CG9" s="10"/>
      <c r="CH9" s="10"/>
      <c r="CI9" s="10"/>
      <c r="CJ9" s="10"/>
      <c r="CK9" s="10"/>
      <c r="CL9" s="10"/>
      <c r="CM9" s="10"/>
      <c r="CN9" s="10"/>
      <c r="CO9" s="10"/>
      <c r="CP9" s="10"/>
      <c r="CQ9" s="10"/>
      <c r="CR9" s="10"/>
      <c r="CS9" s="10"/>
      <c r="CT9" s="10"/>
      <c r="CU9" s="10"/>
      <c r="CV9" s="10"/>
      <c r="CW9" s="10"/>
      <c r="CX9" s="10"/>
      <c r="CY9" s="10"/>
      <c r="CZ9" s="10"/>
      <c r="DA9" s="10"/>
      <c r="DB9" s="10"/>
      <c r="DC9" s="10"/>
      <c r="DD9" s="10"/>
      <c r="DE9" s="10"/>
      <c r="DF9" s="10"/>
      <c r="DG9" s="10"/>
      <c r="DH9" s="10"/>
      <c r="DI9" s="10"/>
      <c r="DJ9" s="10"/>
      <c r="DK9" s="10"/>
      <c r="DL9" s="10"/>
    </row>
    <row r="10" spans="1:116" s="2" customFormat="1" ht="39" customHeight="1" thickBot="1">
      <c r="A10" s="10"/>
      <c r="B10" s="27" t="s">
        <v>130</v>
      </c>
      <c r="C10" s="253" t="s">
        <v>308</v>
      </c>
      <c r="D10" s="254">
        <f>IF(ISNUMBER(SEARCH(Tables!C70,D9)),Tables!D70,IF(ISNUMBER(SEARCH(Tables!C71,D9)),Tables!D71,IF(ISNUMBER(SEARCH(Tables!C72,D9)),Tables!D72,IF(ISNUMBER(SEARCH("select",D9)),Tables!D69))))</f>
        <v>2.9000000000000002E-6</v>
      </c>
      <c r="E10" s="255"/>
      <c r="F10" s="170"/>
      <c r="G10" s="170"/>
      <c r="H10" s="358" t="s">
        <v>312</v>
      </c>
      <c r="I10" s="358"/>
      <c r="J10" s="358"/>
      <c r="K10" s="358"/>
      <c r="L10" s="358"/>
      <c r="M10" s="358"/>
      <c r="N10" s="173"/>
      <c r="O10" s="173"/>
      <c r="P10" s="173"/>
      <c r="Q10" s="173"/>
      <c r="R10" s="171"/>
      <c r="S10" s="170"/>
      <c r="T10" s="170"/>
      <c r="U10" s="170"/>
      <c r="V10" s="170"/>
      <c r="W10" s="170"/>
      <c r="X10" s="170"/>
      <c r="Y10" s="170"/>
      <c r="Z10" s="170"/>
      <c r="AA10" s="10"/>
      <c r="AB10" s="10"/>
      <c r="AC10" s="10"/>
      <c r="AD10" s="10"/>
      <c r="AE10" s="10"/>
      <c r="AF10" s="10"/>
      <c r="AG10" s="10"/>
      <c r="AH10" s="10"/>
      <c r="AI10" s="10"/>
      <c r="AJ10" s="10"/>
      <c r="AK10" s="10"/>
      <c r="AL10" s="10"/>
      <c r="AM10" s="10"/>
      <c r="AN10" s="10"/>
      <c r="AO10" s="10"/>
      <c r="AP10" s="10"/>
      <c r="AQ10" s="10"/>
      <c r="AR10" s="10"/>
      <c r="AS10" s="10"/>
      <c r="AT10" s="10"/>
      <c r="AU10" s="10"/>
      <c r="AV10" s="10"/>
      <c r="AW10" s="10"/>
      <c r="AX10" s="10"/>
      <c r="AY10" s="10"/>
      <c r="AZ10" s="10"/>
      <c r="BA10" s="10"/>
      <c r="BB10" s="10"/>
      <c r="BC10" s="10"/>
      <c r="BD10" s="10"/>
      <c r="BE10" s="10"/>
      <c r="BF10" s="10"/>
      <c r="BG10" s="10"/>
      <c r="BH10" s="10"/>
      <c r="BI10" s="10"/>
      <c r="BJ10" s="10"/>
      <c r="BK10" s="10"/>
      <c r="BL10" s="10"/>
      <c r="BM10" s="10"/>
      <c r="BN10" s="10"/>
      <c r="BO10" s="10"/>
      <c r="BP10" s="10"/>
      <c r="BQ10" s="10"/>
      <c r="BR10" s="10"/>
      <c r="BS10" s="10"/>
      <c r="BT10" s="10"/>
      <c r="BU10" s="10"/>
      <c r="BV10" s="10"/>
      <c r="BW10" s="10"/>
      <c r="BX10" s="10"/>
      <c r="BY10" s="10"/>
      <c r="BZ10" s="10"/>
      <c r="CA10" s="10"/>
      <c r="CB10" s="10"/>
      <c r="CC10" s="10"/>
      <c r="CD10" s="10"/>
      <c r="CE10" s="10"/>
      <c r="CF10" s="10"/>
      <c r="CG10" s="10"/>
      <c r="CH10" s="10"/>
      <c r="CI10" s="10"/>
      <c r="CJ10" s="10"/>
      <c r="CK10" s="10"/>
      <c r="CL10" s="10"/>
      <c r="CM10" s="10"/>
      <c r="CN10" s="10"/>
      <c r="CO10" s="10"/>
      <c r="CP10" s="10"/>
      <c r="CQ10" s="10"/>
      <c r="CR10" s="10"/>
      <c r="CS10" s="10"/>
      <c r="CT10" s="10"/>
      <c r="CU10" s="10"/>
      <c r="CV10" s="10"/>
      <c r="CW10" s="10"/>
      <c r="CX10" s="10"/>
      <c r="CY10" s="10"/>
      <c r="CZ10" s="10"/>
      <c r="DA10" s="10"/>
      <c r="DB10" s="10"/>
      <c r="DC10" s="10"/>
      <c r="DD10" s="10"/>
      <c r="DE10" s="10"/>
      <c r="DF10" s="10"/>
      <c r="DG10" s="10"/>
      <c r="DH10" s="10"/>
      <c r="DI10" s="10"/>
      <c r="DJ10" s="10"/>
      <c r="DK10" s="10"/>
      <c r="DL10" s="10"/>
    </row>
    <row r="11" spans="1:116" s="2" customFormat="1" ht="38.25" customHeight="1" thickBot="1">
      <c r="A11" s="10"/>
      <c r="B11" s="27" t="s">
        <v>130</v>
      </c>
      <c r="C11" s="243" t="s">
        <v>231</v>
      </c>
      <c r="D11" s="256" t="str">
        <f>IF(ISNUMBER(SEARCH(Tables!C70,D9)),Tables!G70,IF(ISNUMBER(SEARCH(Tables!C71,D9)),Tables!G71,IF(ISNUMBER(SEARCH(Tables!C72,D9)),Tables!G72,IF(ISNUMBER(SEARCH("select",D9)),Tables!D69))))</f>
        <v>Kaiser &amp; Röckmann 2008</v>
      </c>
      <c r="E11" s="257"/>
      <c r="F11" s="170"/>
      <c r="G11" s="170"/>
      <c r="H11" s="359"/>
      <c r="I11" s="359"/>
      <c r="J11" s="359"/>
      <c r="K11" s="359"/>
      <c r="L11" s="359"/>
      <c r="M11" s="359"/>
      <c r="N11" s="174"/>
      <c r="O11" s="174"/>
      <c r="P11" s="174"/>
      <c r="Q11" s="174"/>
      <c r="R11" s="174"/>
      <c r="S11" s="176"/>
      <c r="T11" s="176"/>
      <c r="U11" s="176"/>
      <c r="V11" s="176"/>
      <c r="W11" s="176"/>
      <c r="X11" s="176"/>
      <c r="Y11" s="176"/>
      <c r="Z11" s="176"/>
      <c r="AA11" s="10"/>
      <c r="AB11" s="10"/>
      <c r="AC11" s="10"/>
      <c r="AD11" s="10"/>
      <c r="AE11" s="10"/>
      <c r="AF11" s="10"/>
      <c r="AG11" s="10"/>
      <c r="AH11" s="10"/>
      <c r="AI11" s="10"/>
      <c r="AJ11" s="10"/>
      <c r="AK11" s="10"/>
      <c r="AL11" s="10"/>
      <c r="AM11" s="10"/>
      <c r="AN11" s="10"/>
      <c r="AO11" s="10"/>
      <c r="AP11" s="10"/>
      <c r="AQ11" s="10"/>
      <c r="AR11" s="10"/>
      <c r="AS11" s="10"/>
      <c r="AT11" s="10"/>
      <c r="AU11" s="10"/>
      <c r="AV11" s="10"/>
      <c r="AW11" s="10"/>
      <c r="AX11" s="10"/>
      <c r="AY11" s="10"/>
      <c r="AZ11" s="10"/>
      <c r="BA11" s="10"/>
      <c r="BB11" s="10"/>
      <c r="BC11" s="10"/>
      <c r="BD11" s="10"/>
      <c r="BE11" s="10"/>
      <c r="BF11" s="10"/>
      <c r="BG11" s="10"/>
      <c r="BH11" s="10"/>
      <c r="BI11" s="10"/>
      <c r="BJ11" s="10"/>
      <c r="BK11" s="10"/>
      <c r="BL11" s="10"/>
      <c r="BM11" s="10"/>
      <c r="BN11" s="10"/>
      <c r="BO11" s="10"/>
      <c r="BP11" s="10"/>
      <c r="BQ11" s="10"/>
      <c r="BR11" s="10"/>
      <c r="BS11" s="10"/>
      <c r="BT11" s="10"/>
      <c r="BU11" s="10"/>
      <c r="BV11" s="10"/>
      <c r="BW11" s="10"/>
      <c r="BX11" s="10"/>
      <c r="BY11" s="10"/>
      <c r="BZ11" s="10"/>
      <c r="CA11" s="10"/>
      <c r="CB11" s="10"/>
      <c r="CC11" s="10"/>
      <c r="CD11" s="10"/>
      <c r="CE11" s="10"/>
      <c r="CF11" s="10"/>
      <c r="CG11" s="10"/>
      <c r="CH11" s="10"/>
      <c r="CI11" s="10"/>
      <c r="CJ11" s="10"/>
      <c r="CK11" s="10"/>
      <c r="CL11" s="10"/>
      <c r="CM11" s="10"/>
      <c r="CN11" s="10"/>
      <c r="CO11" s="10"/>
      <c r="CP11" s="10"/>
      <c r="CQ11" s="10"/>
      <c r="CR11" s="10"/>
      <c r="CS11" s="10"/>
      <c r="CT11" s="10"/>
      <c r="CU11" s="10"/>
      <c r="CV11" s="10"/>
      <c r="CW11" s="10"/>
      <c r="CX11" s="10"/>
      <c r="CY11" s="10"/>
      <c r="CZ11" s="10"/>
      <c r="DA11" s="10"/>
      <c r="DB11" s="10"/>
      <c r="DC11" s="10"/>
      <c r="DD11" s="10"/>
      <c r="DE11" s="10"/>
      <c r="DF11" s="10"/>
      <c r="DG11" s="10"/>
      <c r="DH11" s="10"/>
      <c r="DI11" s="10"/>
      <c r="DJ11" s="10"/>
      <c r="DK11" s="10"/>
      <c r="DL11" s="10"/>
    </row>
    <row r="12" spans="1:116" s="2" customFormat="1" ht="32.1" customHeight="1" thickTop="1" thickBot="1">
      <c r="A12" s="10"/>
      <c r="B12" s="26" t="s">
        <v>61</v>
      </c>
      <c r="C12" s="246" t="s">
        <v>309</v>
      </c>
      <c r="D12" s="258">
        <v>1.5349999999999999E-4</v>
      </c>
      <c r="E12" s="259"/>
      <c r="F12" s="170"/>
      <c r="G12" s="170"/>
      <c r="H12" s="173"/>
      <c r="I12" s="173"/>
      <c r="J12" s="175"/>
      <c r="K12" s="174"/>
      <c r="L12" s="172"/>
      <c r="M12" s="175"/>
      <c r="N12" s="175"/>
      <c r="O12" s="175"/>
      <c r="P12" s="175"/>
      <c r="Q12" s="175"/>
      <c r="R12" s="175"/>
      <c r="S12" s="176"/>
      <c r="T12" s="176"/>
      <c r="U12" s="176"/>
      <c r="V12" s="176"/>
      <c r="W12" s="176"/>
      <c r="X12" s="176"/>
      <c r="Y12" s="176"/>
      <c r="Z12" s="176"/>
      <c r="AA12" s="10"/>
      <c r="AB12" s="10"/>
      <c r="AC12" s="10"/>
      <c r="AD12" s="10"/>
      <c r="AE12" s="10"/>
      <c r="AF12" s="10"/>
      <c r="AG12" s="10"/>
      <c r="AH12" s="10"/>
      <c r="AI12" s="10"/>
      <c r="AJ12" s="10"/>
      <c r="AK12" s="10"/>
      <c r="AL12" s="10"/>
      <c r="AM12" s="10"/>
      <c r="AN12" s="10"/>
      <c r="AO12" s="10"/>
      <c r="AP12" s="10"/>
      <c r="AQ12" s="10"/>
      <c r="AR12" s="10"/>
      <c r="AS12" s="10"/>
      <c r="AT12" s="10"/>
      <c r="AU12" s="10"/>
      <c r="AV12" s="10"/>
      <c r="AW12" s="10"/>
      <c r="AX12" s="10"/>
      <c r="AY12" s="10"/>
      <c r="AZ12" s="10"/>
      <c r="BA12" s="10"/>
      <c r="BB12" s="10"/>
      <c r="BC12" s="10"/>
      <c r="BD12" s="10"/>
      <c r="BE12" s="10"/>
      <c r="BF12" s="10"/>
      <c r="BG12" s="10"/>
      <c r="BH12" s="10"/>
      <c r="BI12" s="10"/>
      <c r="BJ12" s="10"/>
      <c r="BK12" s="10"/>
      <c r="BL12" s="10"/>
      <c r="BM12" s="10"/>
      <c r="BN12" s="10"/>
      <c r="BO12" s="10"/>
      <c r="BP12" s="10"/>
      <c r="BQ12" s="10"/>
      <c r="BR12" s="10"/>
      <c r="BS12" s="10"/>
      <c r="BT12" s="10"/>
      <c r="BU12" s="10"/>
      <c r="BV12" s="10"/>
      <c r="BW12" s="10"/>
      <c r="BX12" s="10"/>
      <c r="BY12" s="10"/>
      <c r="BZ12" s="10"/>
      <c r="CA12" s="10"/>
      <c r="CB12" s="10"/>
      <c r="CC12" s="10"/>
      <c r="CD12" s="10"/>
      <c r="CE12" s="10"/>
      <c r="CF12" s="10"/>
      <c r="CG12" s="10"/>
      <c r="CH12" s="10"/>
      <c r="CI12" s="10"/>
      <c r="CJ12" s="10"/>
      <c r="CK12" s="10"/>
      <c r="CL12" s="10"/>
      <c r="CM12" s="10"/>
      <c r="CN12" s="10"/>
      <c r="CO12" s="10"/>
      <c r="CP12" s="10"/>
      <c r="CQ12" s="10"/>
      <c r="CR12" s="10"/>
      <c r="CS12" s="10"/>
      <c r="CT12" s="10"/>
      <c r="CU12" s="10"/>
      <c r="CV12" s="10"/>
      <c r="CW12" s="10"/>
      <c r="CX12" s="10"/>
      <c r="CY12" s="10"/>
      <c r="CZ12" s="10"/>
      <c r="DA12" s="10"/>
      <c r="DB12" s="10"/>
      <c r="DC12" s="10"/>
      <c r="DD12" s="10"/>
      <c r="DE12" s="10"/>
      <c r="DF12" s="10"/>
      <c r="DG12" s="10"/>
      <c r="DH12" s="10"/>
      <c r="DI12" s="10"/>
      <c r="DJ12" s="10"/>
      <c r="DK12" s="10"/>
      <c r="DL12" s="10"/>
    </row>
    <row r="13" spans="1:116" s="2" customFormat="1" ht="42.75" customHeight="1" thickBot="1">
      <c r="A13" s="10"/>
      <c r="B13" s="27" t="s">
        <v>130</v>
      </c>
      <c r="C13" s="247" t="s">
        <v>310</v>
      </c>
      <c r="D13" s="248">
        <f>IF(ISNUMBER(SEARCH(Tables!C79,D12)),Tables!D79,IF(ISNUMBER(SEARCH(Tables!D80,D12)),Tables!D80,IF(ISNUMBER(SEARCH(Tables!C81,D12)),Tables!D81,IF(ISNUMBER(SEARCH("select",D12)),Tables!D78))))</f>
        <v>4.9999999999999998E-7</v>
      </c>
      <c r="E13" s="260"/>
      <c r="F13" s="170"/>
      <c r="G13" s="170"/>
      <c r="H13" s="173"/>
      <c r="I13" s="172"/>
      <c r="J13" s="174"/>
      <c r="K13" s="174"/>
      <c r="L13" s="172"/>
      <c r="M13" s="175"/>
      <c r="N13" s="177"/>
      <c r="O13" s="175"/>
      <c r="P13" s="177"/>
      <c r="Q13" s="177"/>
      <c r="R13" s="177"/>
      <c r="S13" s="176"/>
      <c r="T13" s="176"/>
      <c r="U13" s="176"/>
      <c r="V13" s="176"/>
      <c r="W13" s="176"/>
      <c r="X13" s="176"/>
      <c r="Y13" s="176"/>
      <c r="Z13" s="176"/>
      <c r="AA13" s="10"/>
      <c r="AB13" s="10"/>
      <c r="AC13" s="10"/>
      <c r="AD13" s="10"/>
      <c r="AE13" s="10"/>
      <c r="AF13" s="10"/>
      <c r="AG13" s="10"/>
      <c r="AH13" s="10"/>
      <c r="AI13" s="10"/>
      <c r="AJ13" s="10"/>
      <c r="AK13" s="10"/>
      <c r="AL13" s="10"/>
      <c r="AM13" s="10"/>
      <c r="AN13" s="10"/>
      <c r="AO13" s="10"/>
      <c r="AP13" s="10"/>
      <c r="AQ13" s="10"/>
      <c r="AR13" s="10"/>
      <c r="AS13" s="10"/>
      <c r="AT13" s="10"/>
      <c r="AU13" s="10"/>
      <c r="AV13" s="10"/>
      <c r="AW13" s="10"/>
      <c r="AX13" s="10"/>
      <c r="AY13" s="10"/>
      <c r="AZ13" s="10"/>
      <c r="BA13" s="10"/>
      <c r="BB13" s="10"/>
      <c r="BC13" s="10"/>
      <c r="BD13" s="10"/>
      <c r="BE13" s="10"/>
      <c r="BF13" s="10"/>
      <c r="BG13" s="10"/>
      <c r="BH13" s="10"/>
      <c r="BI13" s="10"/>
      <c r="BJ13" s="10"/>
      <c r="BK13" s="10"/>
      <c r="BL13" s="10"/>
      <c r="BM13" s="10"/>
      <c r="BN13" s="10"/>
      <c r="BO13" s="10"/>
      <c r="BP13" s="10"/>
      <c r="BQ13" s="10"/>
      <c r="BR13" s="10"/>
      <c r="BS13" s="10"/>
      <c r="BT13" s="10"/>
      <c r="BU13" s="10"/>
      <c r="BV13" s="10"/>
      <c r="BW13" s="10"/>
      <c r="BX13" s="10"/>
      <c r="BY13" s="10"/>
      <c r="BZ13" s="10"/>
      <c r="CA13" s="10"/>
      <c r="CB13" s="10"/>
      <c r="CC13" s="10"/>
      <c r="CD13" s="10"/>
      <c r="CE13" s="10"/>
      <c r="CF13" s="10"/>
      <c r="CG13" s="10"/>
      <c r="CH13" s="10"/>
      <c r="CI13" s="10"/>
      <c r="CJ13" s="10"/>
      <c r="CK13" s="10"/>
      <c r="CL13" s="10"/>
      <c r="CM13" s="10"/>
      <c r="CN13" s="10"/>
      <c r="CO13" s="10"/>
      <c r="CP13" s="10"/>
      <c r="CQ13" s="10"/>
      <c r="CR13" s="10"/>
      <c r="CS13" s="10"/>
      <c r="CT13" s="10"/>
      <c r="CU13" s="10"/>
      <c r="CV13" s="10"/>
      <c r="CW13" s="10"/>
      <c r="CX13" s="10"/>
      <c r="CY13" s="10"/>
      <c r="CZ13" s="10"/>
      <c r="DA13" s="10"/>
      <c r="DB13" s="10"/>
      <c r="DC13" s="10"/>
      <c r="DD13" s="10"/>
      <c r="DE13" s="10"/>
      <c r="DF13" s="10"/>
      <c r="DG13" s="10"/>
      <c r="DH13" s="10"/>
      <c r="DI13" s="10"/>
      <c r="DJ13" s="10"/>
      <c r="DK13" s="10"/>
      <c r="DL13" s="10"/>
    </row>
    <row r="14" spans="1:116" s="2" customFormat="1" ht="45" customHeight="1" thickBot="1">
      <c r="A14" s="10"/>
      <c r="B14" s="27" t="s">
        <v>130</v>
      </c>
      <c r="C14" s="249" t="s">
        <v>231</v>
      </c>
      <c r="D14" s="261" t="str">
        <f>IF(ISNUMBER(SEARCH(Tables!C79,D12)),Tables!G79,IF(ISNUMBER(SEARCH(Tables!C80,D12)),Tables!G80,IF(ISNUMBER(SEARCH(Tables!C81,D12)),Tables!G81,IF(ISNUMBER(SEARCH("select",D12)),Tables!D78))))</f>
        <v>Kaiser &amp; Röckmann 2008</v>
      </c>
      <c r="E14" s="262"/>
      <c r="F14" s="170"/>
      <c r="G14" s="170"/>
      <c r="H14" s="173"/>
      <c r="I14" s="173"/>
      <c r="J14" s="178"/>
      <c r="K14" s="178"/>
      <c r="L14" s="172"/>
      <c r="M14" s="178"/>
      <c r="N14" s="178"/>
      <c r="O14" s="178"/>
      <c r="P14" s="178"/>
      <c r="Q14" s="178"/>
      <c r="R14" s="178"/>
      <c r="S14" s="176"/>
      <c r="T14" s="176"/>
      <c r="U14" s="176"/>
      <c r="V14" s="176"/>
      <c r="W14" s="176"/>
      <c r="X14" s="176"/>
      <c r="Y14" s="176"/>
      <c r="Z14" s="176"/>
      <c r="AA14" s="10"/>
      <c r="AB14" s="10"/>
      <c r="AC14" s="10"/>
      <c r="AD14" s="10"/>
      <c r="AE14" s="10"/>
      <c r="AF14" s="10"/>
      <c r="AG14" s="10"/>
      <c r="AH14" s="10"/>
      <c r="AI14" s="10"/>
      <c r="AJ14" s="10"/>
      <c r="AK14" s="10"/>
      <c r="AL14" s="10"/>
      <c r="AM14" s="10"/>
      <c r="AN14" s="10"/>
      <c r="AO14" s="10"/>
      <c r="AP14" s="10"/>
      <c r="AQ14" s="10"/>
      <c r="AR14" s="10"/>
      <c r="AS14" s="10"/>
      <c r="AT14" s="10"/>
      <c r="AU14" s="10"/>
      <c r="AV14" s="10"/>
      <c r="AW14" s="10"/>
      <c r="AX14" s="10"/>
      <c r="AY14" s="10"/>
      <c r="AZ14" s="10"/>
      <c r="BA14" s="10"/>
      <c r="BB14" s="10"/>
      <c r="BC14" s="10"/>
      <c r="BD14" s="10"/>
      <c r="BE14" s="10"/>
      <c r="BF14" s="10"/>
      <c r="BG14" s="10"/>
      <c r="BH14" s="10"/>
      <c r="BI14" s="10"/>
      <c r="BJ14" s="10"/>
      <c r="BK14" s="10"/>
      <c r="BL14" s="10"/>
      <c r="BM14" s="10"/>
      <c r="BN14" s="10"/>
      <c r="BO14" s="10"/>
      <c r="BP14" s="10"/>
      <c r="BQ14" s="10"/>
      <c r="BR14" s="10"/>
      <c r="BS14" s="10"/>
      <c r="BT14" s="10"/>
      <c r="BU14" s="10"/>
      <c r="BV14" s="10"/>
      <c r="BW14" s="10"/>
      <c r="BX14" s="10"/>
      <c r="BY14" s="10"/>
      <c r="BZ14" s="10"/>
      <c r="CA14" s="10"/>
      <c r="CB14" s="10"/>
      <c r="CC14" s="10"/>
      <c r="CD14" s="10"/>
      <c r="CE14" s="10"/>
      <c r="CF14" s="10"/>
      <c r="CG14" s="10"/>
      <c r="CH14" s="10"/>
      <c r="CI14" s="10"/>
      <c r="CJ14" s="10"/>
      <c r="CK14" s="10"/>
      <c r="CL14" s="10"/>
      <c r="CM14" s="10"/>
      <c r="CN14" s="10"/>
      <c r="CO14" s="10"/>
      <c r="CP14" s="10"/>
      <c r="CQ14" s="10"/>
      <c r="CR14" s="10"/>
      <c r="CS14" s="10"/>
      <c r="CT14" s="10"/>
      <c r="CU14" s="10"/>
      <c r="CV14" s="10"/>
      <c r="CW14" s="10"/>
      <c r="CX14" s="10"/>
      <c r="CY14" s="10"/>
      <c r="CZ14" s="10"/>
      <c r="DA14" s="10"/>
      <c r="DB14" s="10"/>
      <c r="DC14" s="10"/>
      <c r="DD14" s="10"/>
      <c r="DE14" s="10"/>
      <c r="DF14" s="10"/>
      <c r="DG14" s="10"/>
      <c r="DH14" s="10"/>
      <c r="DI14" s="10"/>
      <c r="DJ14" s="10"/>
      <c r="DK14" s="10"/>
      <c r="DL14" s="10"/>
    </row>
    <row r="15" spans="1:116" s="2" customFormat="1" ht="32.1" customHeight="1" thickTop="1" thickBot="1">
      <c r="A15" s="10"/>
      <c r="B15" s="26" t="s">
        <v>61</v>
      </c>
      <c r="C15" s="263" t="s">
        <v>311</v>
      </c>
      <c r="D15" s="264">
        <v>0.51500000000000001</v>
      </c>
      <c r="E15" s="265"/>
      <c r="F15" s="170"/>
      <c r="G15" s="170"/>
      <c r="H15" s="173"/>
      <c r="I15" s="172"/>
      <c r="J15" s="179"/>
      <c r="K15" s="179"/>
      <c r="L15" s="172"/>
      <c r="M15" s="180"/>
      <c r="N15" s="180"/>
      <c r="O15" s="180"/>
      <c r="P15" s="180"/>
      <c r="Q15" s="178"/>
      <c r="R15" s="180"/>
      <c r="S15" s="176"/>
      <c r="T15" s="176"/>
      <c r="U15" s="176"/>
      <c r="V15" s="176"/>
      <c r="W15" s="176"/>
      <c r="X15" s="176"/>
      <c r="Y15" s="176"/>
      <c r="Z15" s="176"/>
      <c r="AA15" s="10"/>
      <c r="AB15" s="10"/>
      <c r="AC15" s="10"/>
      <c r="AD15" s="10"/>
      <c r="AE15" s="10"/>
      <c r="AF15" s="10"/>
      <c r="AG15" s="10"/>
      <c r="AH15" s="10"/>
      <c r="AI15" s="10"/>
      <c r="AJ15" s="10"/>
      <c r="AK15" s="10"/>
      <c r="AL15" s="10"/>
      <c r="AM15" s="10"/>
      <c r="AN15" s="10"/>
      <c r="AO15" s="10"/>
      <c r="AP15" s="10"/>
      <c r="AQ15" s="10"/>
      <c r="AR15" s="10"/>
      <c r="AS15" s="10"/>
      <c r="AT15" s="10"/>
      <c r="AU15" s="10"/>
      <c r="AV15" s="10"/>
      <c r="AW15" s="10"/>
      <c r="AX15" s="10"/>
      <c r="AY15" s="10"/>
      <c r="AZ15" s="10"/>
      <c r="BA15" s="10"/>
      <c r="BB15" s="10"/>
      <c r="BC15" s="10"/>
      <c r="BD15" s="10"/>
      <c r="BE15" s="10"/>
      <c r="BF15" s="10"/>
      <c r="BG15" s="10"/>
      <c r="BH15" s="10"/>
      <c r="BI15" s="10"/>
      <c r="BJ15" s="10"/>
      <c r="BK15" s="10"/>
      <c r="BL15" s="10"/>
      <c r="BM15" s="10"/>
      <c r="BN15" s="10"/>
      <c r="BO15" s="10"/>
      <c r="BP15" s="10"/>
      <c r="BQ15" s="10"/>
      <c r="BR15" s="10"/>
      <c r="BS15" s="10"/>
      <c r="BT15" s="10"/>
      <c r="BU15" s="10"/>
      <c r="BV15" s="10"/>
      <c r="BW15" s="10"/>
      <c r="BX15" s="10"/>
      <c r="BY15" s="10"/>
      <c r="BZ15" s="10"/>
      <c r="CA15" s="10"/>
      <c r="CB15" s="10"/>
      <c r="CC15" s="10"/>
      <c r="CD15" s="10"/>
      <c r="CE15" s="10"/>
      <c r="CF15" s="10"/>
      <c r="CG15" s="10"/>
      <c r="CH15" s="10"/>
      <c r="CI15" s="10"/>
      <c r="CJ15" s="10"/>
      <c r="CK15" s="10"/>
      <c r="CL15" s="10"/>
      <c r="CM15" s="10"/>
      <c r="CN15" s="10"/>
      <c r="CO15" s="10"/>
      <c r="CP15" s="10"/>
      <c r="CQ15" s="10"/>
      <c r="CR15" s="10"/>
      <c r="CS15" s="10"/>
      <c r="CT15" s="10"/>
      <c r="CU15" s="10"/>
      <c r="CV15" s="10"/>
      <c r="CW15" s="10"/>
      <c r="CX15" s="10"/>
      <c r="CY15" s="10"/>
      <c r="CZ15" s="10"/>
      <c r="DA15" s="10"/>
      <c r="DB15" s="10"/>
      <c r="DC15" s="10"/>
      <c r="DD15" s="10"/>
      <c r="DE15" s="10"/>
      <c r="DF15" s="10"/>
      <c r="DG15" s="10"/>
      <c r="DH15" s="10"/>
      <c r="DI15" s="10"/>
      <c r="DJ15" s="10"/>
      <c r="DK15" s="10"/>
      <c r="DL15" s="10"/>
    </row>
    <row r="16" spans="1:116" s="2" customFormat="1" ht="32.1" customHeight="1" thickBot="1">
      <c r="A16" s="10"/>
      <c r="B16" s="27" t="s">
        <v>130</v>
      </c>
      <c r="C16" s="266" t="s">
        <v>223</v>
      </c>
      <c r="D16" s="267" t="str">
        <f>IF(ISNUMBER(SEARCH("select",D15)),Constants!A57,IF(ISNUMBER(SEARCH("0.515",D15)),Constants!A58,IF(ISNUMBER(SEARCH("test1",D15)),Constants!A59, IF(ISNUMBER(SEARCH("0.00000000  - blank space for user-defined value, add in Constants",D15)),Constants!A60))))</f>
        <v>Kaiser &amp; Röckmann 2008</v>
      </c>
      <c r="E16" s="268"/>
      <c r="F16" s="181"/>
      <c r="G16" s="170"/>
      <c r="H16" s="171"/>
      <c r="I16" s="173"/>
      <c r="J16" s="182"/>
      <c r="K16" s="182"/>
      <c r="L16" s="172"/>
      <c r="M16" s="180"/>
      <c r="N16" s="180"/>
      <c r="O16" s="180"/>
      <c r="P16" s="180"/>
      <c r="Q16" s="180"/>
      <c r="R16" s="180"/>
      <c r="S16" s="176"/>
      <c r="T16" s="176"/>
      <c r="U16" s="176"/>
      <c r="V16" s="176"/>
      <c r="W16" s="176"/>
      <c r="X16" s="176"/>
      <c r="Y16" s="176"/>
      <c r="Z16" s="176"/>
      <c r="AA16" s="10"/>
      <c r="AB16" s="10"/>
      <c r="AC16" s="10"/>
      <c r="AD16" s="10"/>
      <c r="AE16" s="10"/>
      <c r="AF16" s="10"/>
      <c r="AG16" s="10"/>
      <c r="AH16" s="10"/>
      <c r="AI16" s="10"/>
      <c r="AJ16" s="10"/>
      <c r="AK16" s="10"/>
      <c r="AL16" s="10"/>
      <c r="AM16" s="10"/>
      <c r="AN16" s="10"/>
      <c r="AO16" s="10"/>
      <c r="AP16" s="10"/>
      <c r="AQ16" s="10"/>
      <c r="AR16" s="10"/>
      <c r="AS16" s="10"/>
      <c r="AT16" s="10"/>
      <c r="AU16" s="10"/>
      <c r="AV16" s="10"/>
      <c r="AW16" s="10"/>
      <c r="AX16" s="10"/>
      <c r="AY16" s="10"/>
      <c r="AZ16" s="10"/>
      <c r="BA16" s="10"/>
      <c r="BB16" s="10"/>
      <c r="BC16" s="10"/>
      <c r="BD16" s="10"/>
      <c r="BE16" s="10"/>
      <c r="BF16" s="10"/>
      <c r="BG16" s="10"/>
      <c r="BH16" s="10"/>
      <c r="BI16" s="10"/>
      <c r="BJ16" s="10"/>
      <c r="BK16" s="10"/>
      <c r="BL16" s="10"/>
      <c r="BM16" s="10"/>
      <c r="BN16" s="10"/>
      <c r="BO16" s="10"/>
      <c r="BP16" s="10"/>
      <c r="BQ16" s="10"/>
      <c r="BR16" s="10"/>
      <c r="BS16" s="10"/>
      <c r="BT16" s="10"/>
      <c r="BU16" s="10"/>
      <c r="BV16" s="10"/>
      <c r="BW16" s="10"/>
      <c r="BX16" s="10"/>
      <c r="BY16" s="10"/>
      <c r="BZ16" s="10"/>
      <c r="CA16" s="10"/>
      <c r="CB16" s="10"/>
      <c r="CC16" s="10"/>
      <c r="CD16" s="10"/>
      <c r="CE16" s="10"/>
      <c r="CF16" s="10"/>
      <c r="CG16" s="10"/>
      <c r="CH16" s="10"/>
      <c r="CI16" s="10"/>
      <c r="CJ16" s="10"/>
      <c r="CK16" s="10"/>
      <c r="CL16" s="10"/>
      <c r="CM16" s="10"/>
      <c r="CN16" s="10"/>
      <c r="CO16" s="10"/>
      <c r="CP16" s="10"/>
      <c r="CQ16" s="10"/>
      <c r="CR16" s="10"/>
      <c r="CS16" s="10"/>
      <c r="CT16" s="10"/>
      <c r="CU16" s="10"/>
      <c r="CV16" s="10"/>
      <c r="CW16" s="10"/>
      <c r="CX16" s="10"/>
      <c r="CY16" s="10"/>
      <c r="CZ16" s="10"/>
      <c r="DA16" s="10"/>
      <c r="DB16" s="10"/>
      <c r="DC16" s="10"/>
      <c r="DD16" s="10"/>
      <c r="DE16" s="10"/>
      <c r="DF16" s="10"/>
      <c r="DG16" s="10"/>
      <c r="DH16" s="10"/>
      <c r="DI16" s="10"/>
      <c r="DJ16" s="10"/>
      <c r="DK16" s="10"/>
      <c r="DL16" s="10"/>
    </row>
    <row r="17" spans="1:116" s="2" customFormat="1" ht="32.1" customHeight="1" thickTop="1" thickBot="1">
      <c r="A17" s="10"/>
      <c r="B17" s="26" t="s">
        <v>61</v>
      </c>
      <c r="C17" s="219" t="s">
        <v>239</v>
      </c>
      <c r="D17" s="220">
        <v>1.9</v>
      </c>
      <c r="E17" s="221"/>
      <c r="F17" s="170"/>
      <c r="G17" s="170"/>
      <c r="H17" s="173"/>
      <c r="I17" s="173"/>
      <c r="J17" s="175"/>
      <c r="K17" s="174"/>
      <c r="L17" s="183"/>
      <c r="M17" s="177"/>
      <c r="N17" s="177"/>
      <c r="O17" s="177"/>
      <c r="P17" s="177"/>
      <c r="Q17" s="177"/>
      <c r="R17" s="177"/>
      <c r="S17" s="170"/>
      <c r="T17" s="170"/>
      <c r="U17" s="170"/>
      <c r="V17" s="170"/>
      <c r="W17" s="170"/>
      <c r="X17" s="170"/>
      <c r="Y17" s="170"/>
      <c r="Z17" s="17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c r="AZ17" s="10"/>
      <c r="BA17" s="10"/>
      <c r="BB17" s="10"/>
      <c r="BC17" s="10"/>
      <c r="BD17" s="10"/>
      <c r="BE17" s="10"/>
      <c r="BF17" s="10"/>
      <c r="BG17" s="10"/>
      <c r="BH17" s="10"/>
      <c r="BI17" s="10"/>
      <c r="BJ17" s="10"/>
      <c r="BK17" s="10"/>
      <c r="BL17" s="10"/>
      <c r="BM17" s="10"/>
      <c r="BN17" s="10"/>
      <c r="BO17" s="10"/>
      <c r="BP17" s="10"/>
      <c r="BQ17" s="10"/>
      <c r="BR17" s="10"/>
      <c r="BS17" s="10"/>
      <c r="BT17" s="10"/>
      <c r="BU17" s="10"/>
      <c r="BV17" s="10"/>
      <c r="BW17" s="10"/>
      <c r="BX17" s="10"/>
      <c r="BY17" s="10"/>
      <c r="BZ17" s="10"/>
      <c r="CA17" s="10"/>
      <c r="CB17" s="10"/>
      <c r="CC17" s="10"/>
      <c r="CD17" s="10"/>
      <c r="CE17" s="10"/>
      <c r="CF17" s="10"/>
      <c r="CG17" s="10"/>
      <c r="CH17" s="10"/>
      <c r="CI17" s="10"/>
      <c r="CJ17" s="10"/>
      <c r="CK17" s="10"/>
      <c r="CL17" s="10"/>
      <c r="CM17" s="10"/>
      <c r="CN17" s="10"/>
      <c r="CO17" s="10"/>
      <c r="CP17" s="10"/>
      <c r="CQ17" s="10"/>
      <c r="CR17" s="10"/>
      <c r="CS17" s="10"/>
      <c r="CT17" s="10"/>
      <c r="CU17" s="10"/>
      <c r="CV17" s="10"/>
      <c r="CW17" s="10"/>
      <c r="CX17" s="10"/>
      <c r="CY17" s="10"/>
      <c r="CZ17" s="10"/>
      <c r="DA17" s="10"/>
      <c r="DB17" s="10"/>
      <c r="DC17" s="10"/>
      <c r="DD17" s="10"/>
      <c r="DE17" s="10"/>
      <c r="DF17" s="10"/>
      <c r="DG17" s="10"/>
      <c r="DH17" s="10"/>
      <c r="DI17" s="10"/>
      <c r="DJ17" s="10"/>
      <c r="DK17" s="10"/>
      <c r="DL17" s="10"/>
    </row>
    <row r="18" spans="1:116" s="2" customFormat="1" ht="32.1" customHeight="1" thickBot="1">
      <c r="A18" s="10"/>
      <c r="B18" s="27" t="s">
        <v>130</v>
      </c>
      <c r="C18" s="222" t="s">
        <v>223</v>
      </c>
      <c r="D18" s="223" t="str">
        <f>IF(ISNUMBER(SEARCH("select",D17)),Constants!A64,IF(ISNUMBER(SEARCH("1.9",D17)),Constants!A65,IF(ISNUMBER(SEARCH("test1",D17)),Constants!A66, IF(ISNUMBER(SEARCH("0.00000000  - blank space for user-defined value, add in Constants",D17)),Constants!A67))))</f>
        <v>Kaiser &amp; Röckmann 2008</v>
      </c>
      <c r="E18" s="224"/>
      <c r="F18" s="170"/>
      <c r="G18" s="170"/>
      <c r="H18" s="173"/>
      <c r="I18" s="172"/>
      <c r="J18" s="184"/>
      <c r="K18" s="174"/>
      <c r="L18" s="185"/>
      <c r="M18" s="177"/>
      <c r="N18" s="177"/>
      <c r="O18" s="177"/>
      <c r="P18" s="177"/>
      <c r="Q18" s="177"/>
      <c r="R18" s="177"/>
      <c r="S18" s="170"/>
      <c r="T18" s="170"/>
      <c r="U18" s="170"/>
      <c r="V18" s="170"/>
      <c r="W18" s="170"/>
      <c r="X18" s="170"/>
      <c r="Y18" s="170"/>
      <c r="Z18" s="170"/>
      <c r="AA18" s="10"/>
      <c r="AB18" s="10"/>
      <c r="AC18" s="10"/>
      <c r="AD18" s="10"/>
      <c r="AE18" s="10"/>
      <c r="AF18" s="10"/>
      <c r="AG18" s="10"/>
      <c r="AH18" s="10"/>
      <c r="AI18" s="10"/>
      <c r="AJ18" s="10"/>
      <c r="AK18" s="10"/>
      <c r="AL18" s="10"/>
      <c r="AM18" s="10"/>
      <c r="AN18" s="10"/>
      <c r="AO18" s="10"/>
      <c r="AP18" s="10"/>
      <c r="AQ18" s="10"/>
      <c r="AR18" s="10"/>
      <c r="AS18" s="10"/>
      <c r="AT18" s="10"/>
      <c r="AU18" s="10"/>
      <c r="AV18" s="10"/>
      <c r="AW18" s="10"/>
      <c r="AX18" s="10"/>
      <c r="AY18" s="10"/>
      <c r="AZ18" s="10"/>
      <c r="BA18" s="10"/>
      <c r="BB18" s="10"/>
      <c r="BC18" s="10"/>
      <c r="BD18" s="10"/>
      <c r="BE18" s="10"/>
      <c r="BF18" s="10"/>
      <c r="BG18" s="10"/>
      <c r="BH18" s="10"/>
      <c r="BI18" s="10"/>
      <c r="BJ18" s="10"/>
      <c r="BK18" s="10"/>
      <c r="BL18" s="10"/>
      <c r="BM18" s="10"/>
      <c r="BN18" s="10"/>
      <c r="BO18" s="10"/>
      <c r="BP18" s="10"/>
      <c r="BQ18" s="10"/>
      <c r="BR18" s="10"/>
      <c r="BS18" s="10"/>
      <c r="BT18" s="10"/>
      <c r="BU18" s="10"/>
      <c r="BV18" s="10"/>
      <c r="BW18" s="10"/>
      <c r="BX18" s="10"/>
      <c r="BY18" s="10"/>
      <c r="BZ18" s="10"/>
      <c r="CA18" s="10"/>
      <c r="CB18" s="10"/>
      <c r="CC18" s="10"/>
      <c r="CD18" s="10"/>
      <c r="CE18" s="10"/>
      <c r="CF18" s="10"/>
      <c r="CG18" s="10"/>
      <c r="CH18" s="10"/>
      <c r="CI18" s="10"/>
      <c r="CJ18" s="10"/>
      <c r="CK18" s="10"/>
      <c r="CL18" s="10"/>
      <c r="CM18" s="10"/>
      <c r="CN18" s="10"/>
      <c r="CO18" s="10"/>
      <c r="CP18" s="10"/>
      <c r="CQ18" s="10"/>
      <c r="CR18" s="10"/>
      <c r="CS18" s="10"/>
      <c r="CT18" s="10"/>
      <c r="CU18" s="10"/>
      <c r="CV18" s="10"/>
      <c r="CW18" s="10"/>
      <c r="CX18" s="10"/>
      <c r="CY18" s="10"/>
      <c r="CZ18" s="10"/>
      <c r="DA18" s="10"/>
      <c r="DB18" s="10"/>
      <c r="DC18" s="10"/>
      <c r="DD18" s="10"/>
      <c r="DE18" s="10"/>
      <c r="DF18" s="10"/>
      <c r="DG18" s="10"/>
      <c r="DH18" s="10"/>
      <c r="DI18" s="10"/>
      <c r="DJ18" s="10"/>
      <c r="DK18" s="10"/>
      <c r="DL18" s="10"/>
    </row>
    <row r="19" spans="1:116" s="2" customFormat="1" ht="32.1" customHeight="1" thickBot="1">
      <c r="A19" s="10"/>
      <c r="B19" s="28" t="s">
        <v>131</v>
      </c>
      <c r="C19" s="1" t="str">
        <f>CONCATENATE("uncertainty ",D3)</f>
        <v>uncertainty Select</v>
      </c>
      <c r="D19" s="362">
        <v>1</v>
      </c>
      <c r="E19" s="363"/>
      <c r="F19" s="170"/>
      <c r="G19" s="170"/>
      <c r="H19" s="173"/>
      <c r="I19" s="173"/>
      <c r="J19" s="175"/>
      <c r="K19" s="174"/>
      <c r="L19" s="183"/>
      <c r="M19" s="177"/>
      <c r="N19" s="177"/>
      <c r="O19" s="177"/>
      <c r="P19" s="177"/>
      <c r="Q19" s="177"/>
      <c r="R19" s="177"/>
      <c r="S19" s="170"/>
      <c r="T19" s="170"/>
      <c r="U19" s="170"/>
      <c r="V19" s="170"/>
      <c r="W19" s="170"/>
      <c r="X19" s="170"/>
      <c r="Y19" s="170"/>
      <c r="Z19" s="170"/>
      <c r="AA19" s="10"/>
      <c r="AB19" s="10"/>
      <c r="AC19" s="10"/>
      <c r="AD19" s="10"/>
      <c r="AE19" s="10"/>
      <c r="AF19" s="10"/>
      <c r="AG19" s="10"/>
      <c r="AH19" s="10"/>
      <c r="AI19" s="10"/>
      <c r="AJ19" s="10"/>
      <c r="AK19" s="10"/>
      <c r="AL19" s="10"/>
      <c r="AM19" s="10"/>
      <c r="AN19" s="10"/>
      <c r="AO19" s="10"/>
      <c r="AP19" s="10"/>
      <c r="AQ19" s="10"/>
      <c r="AR19" s="10"/>
      <c r="AS19" s="10"/>
      <c r="AT19" s="10"/>
      <c r="AU19" s="10"/>
      <c r="AV19" s="10"/>
      <c r="AW19" s="10"/>
      <c r="AX19" s="10"/>
      <c r="AY19" s="10"/>
      <c r="AZ19" s="10"/>
      <c r="BA19" s="10"/>
      <c r="BB19" s="10"/>
      <c r="BC19" s="10"/>
      <c r="BD19" s="10"/>
      <c r="BE19" s="10"/>
      <c r="BF19" s="10"/>
      <c r="BG19" s="10"/>
      <c r="BH19" s="10"/>
      <c r="BI19" s="10"/>
      <c r="BJ19" s="10"/>
      <c r="BK19" s="10"/>
      <c r="BL19" s="10"/>
      <c r="BM19" s="10"/>
      <c r="BN19" s="10"/>
      <c r="BO19" s="10"/>
      <c r="BP19" s="10"/>
      <c r="BQ19" s="10"/>
      <c r="BR19" s="10"/>
      <c r="BS19" s="10"/>
      <c r="BT19" s="10"/>
      <c r="BU19" s="10"/>
      <c r="BV19" s="10"/>
      <c r="BW19" s="10"/>
      <c r="BX19" s="10"/>
      <c r="BY19" s="10"/>
      <c r="BZ19" s="10"/>
      <c r="CA19" s="10"/>
      <c r="CB19" s="10"/>
      <c r="CC19" s="10"/>
      <c r="CD19" s="10"/>
      <c r="CE19" s="10"/>
      <c r="CF19" s="10"/>
      <c r="CG19" s="10"/>
      <c r="CH19" s="10"/>
      <c r="CI19" s="10"/>
      <c r="CJ19" s="10"/>
      <c r="CK19" s="10"/>
      <c r="CL19" s="10"/>
      <c r="CM19" s="10"/>
      <c r="CN19" s="10"/>
      <c r="CO19" s="10"/>
      <c r="CP19" s="10"/>
      <c r="CQ19" s="10"/>
      <c r="CR19" s="10"/>
      <c r="CS19" s="10"/>
      <c r="CT19" s="10"/>
      <c r="CU19" s="10"/>
      <c r="CV19" s="10"/>
      <c r="CW19" s="10"/>
      <c r="CX19" s="10"/>
      <c r="CY19" s="10"/>
      <c r="CZ19" s="10"/>
      <c r="DA19" s="10"/>
      <c r="DB19" s="10"/>
      <c r="DC19" s="10"/>
      <c r="DD19" s="10"/>
      <c r="DE19" s="10"/>
      <c r="DF19" s="10"/>
      <c r="DG19" s="10"/>
      <c r="DH19" s="10"/>
      <c r="DI19" s="10"/>
      <c r="DJ19" s="10"/>
      <c r="DK19" s="10"/>
      <c r="DL19" s="10"/>
    </row>
    <row r="20" spans="1:116" ht="29.25" customHeight="1" thickBot="1">
      <c r="F20" s="186"/>
      <c r="G20" s="186"/>
      <c r="H20" s="173"/>
      <c r="I20" s="187"/>
      <c r="J20" s="187"/>
      <c r="K20" s="188"/>
      <c r="L20" s="189"/>
      <c r="M20" s="190"/>
      <c r="N20" s="190"/>
      <c r="O20" s="190"/>
      <c r="P20" s="190"/>
      <c r="Q20" s="190"/>
      <c r="R20" s="190"/>
      <c r="S20" s="186"/>
      <c r="T20" s="186"/>
      <c r="U20" s="186"/>
      <c r="V20" s="186"/>
      <c r="W20" s="186"/>
      <c r="X20" s="186"/>
      <c r="Y20" s="186"/>
      <c r="Z20" s="186"/>
    </row>
    <row r="21" spans="1:116" s="2" customFormat="1" ht="15" customHeight="1">
      <c r="A21" s="10"/>
      <c r="B21" s="33" t="s">
        <v>119</v>
      </c>
      <c r="C21" s="8" t="s">
        <v>21</v>
      </c>
      <c r="D21" s="333" t="s">
        <v>39</v>
      </c>
      <c r="E21" s="334"/>
      <c r="F21" s="335"/>
      <c r="G21" s="13"/>
      <c r="H21" s="45"/>
      <c r="I21" s="45"/>
      <c r="J21" s="14"/>
      <c r="K21" s="320" t="s">
        <v>232</v>
      </c>
      <c r="L21" s="321"/>
      <c r="M21" s="322"/>
      <c r="N21" s="10"/>
      <c r="O21" s="10"/>
      <c r="P21" s="10"/>
      <c r="Q21" s="10"/>
      <c r="R21" s="10"/>
      <c r="S21" s="10"/>
      <c r="T21" s="10"/>
      <c r="U21" s="10"/>
      <c r="V21" s="10"/>
      <c r="W21" s="10"/>
      <c r="X21" s="10"/>
      <c r="Y21" s="10"/>
      <c r="Z21" s="10"/>
      <c r="AA21" s="10"/>
      <c r="AB21" s="10"/>
      <c r="AC21" s="10"/>
      <c r="AD21" s="10"/>
      <c r="AE21" s="10"/>
      <c r="AF21" s="10"/>
      <c r="AG21" s="10"/>
      <c r="AH21" s="10"/>
      <c r="AI21" s="10"/>
      <c r="AJ21" s="10"/>
      <c r="AK21" s="10"/>
      <c r="AL21" s="10"/>
      <c r="AM21" s="10"/>
      <c r="AN21" s="10"/>
      <c r="AO21" s="10"/>
      <c r="AP21" s="10"/>
      <c r="AQ21" s="10"/>
      <c r="AR21" s="10"/>
      <c r="AS21" s="10"/>
      <c r="AT21" s="10"/>
      <c r="AU21" s="10"/>
      <c r="AV21" s="10"/>
      <c r="AW21" s="10"/>
      <c r="AX21" s="10"/>
      <c r="AY21" s="10"/>
      <c r="AZ21" s="10"/>
      <c r="BA21" s="10"/>
      <c r="BB21" s="10"/>
      <c r="BC21" s="10"/>
      <c r="BD21" s="10"/>
      <c r="BE21" s="10"/>
      <c r="BF21" s="10"/>
      <c r="BG21" s="10"/>
      <c r="BH21" s="10"/>
      <c r="BI21" s="10"/>
      <c r="BJ21" s="10"/>
      <c r="BK21" s="10"/>
      <c r="BL21" s="10"/>
      <c r="BM21" s="10"/>
      <c r="BN21" s="10"/>
      <c r="BO21" s="10"/>
      <c r="BP21" s="10"/>
      <c r="BQ21" s="10"/>
      <c r="BR21" s="10"/>
      <c r="BS21" s="10"/>
      <c r="BT21" s="10"/>
      <c r="BU21" s="10"/>
      <c r="BV21" s="10"/>
      <c r="BW21" s="10"/>
      <c r="BX21" s="10"/>
      <c r="BY21" s="10"/>
      <c r="BZ21" s="10"/>
      <c r="CA21" s="10"/>
      <c r="CB21" s="10"/>
      <c r="CC21" s="10"/>
      <c r="CD21" s="10"/>
      <c r="CE21" s="10"/>
      <c r="CF21" s="10"/>
      <c r="CG21" s="10"/>
      <c r="CH21" s="10"/>
      <c r="CI21" s="10"/>
      <c r="CJ21" s="10"/>
      <c r="CK21" s="10"/>
      <c r="CL21" s="10"/>
      <c r="CM21" s="10"/>
      <c r="CN21" s="10"/>
      <c r="CO21" s="10"/>
      <c r="CP21" s="10"/>
      <c r="CQ21" s="10"/>
      <c r="CR21" s="10"/>
      <c r="CS21" s="10"/>
      <c r="CT21" s="10"/>
      <c r="CU21" s="10"/>
      <c r="CV21" s="10"/>
      <c r="CW21" s="10"/>
      <c r="CX21" s="10"/>
      <c r="CY21" s="10"/>
      <c r="CZ21" s="10"/>
      <c r="DA21" s="10"/>
      <c r="DB21" s="10"/>
      <c r="DC21" s="10"/>
      <c r="DD21" s="10"/>
      <c r="DE21" s="10"/>
      <c r="DF21" s="10"/>
      <c r="DG21" s="10"/>
      <c r="DH21" s="10"/>
      <c r="DI21" s="10"/>
      <c r="DJ21" s="10"/>
      <c r="DK21" s="10"/>
      <c r="DL21" s="10"/>
    </row>
    <row r="22" spans="1:116" s="2" customFormat="1" ht="15.75" customHeight="1">
      <c r="A22" s="10"/>
      <c r="B22" s="34" t="s">
        <v>132</v>
      </c>
      <c r="C22" s="9" t="str">
        <f>D3</f>
        <v>Select</v>
      </c>
      <c r="D22" s="43" t="str">
        <f>IF(ISNUMBER(SEARCH("delta",C22)),"Ratio (34S/32S)",IF(ISNUMBER(SEARCH("ratio",C22)),"Delta (34S/32S) [‰]",IF(ISNUMBER(SEARCH("fraction",C22)),"Delta (34S/32S) [‰]","Not selected")))</f>
        <v>Not selected</v>
      </c>
      <c r="E22" s="44" t="str">
        <f>IF(ISNUMBER(SEARCH("delta",C22)),"Fraction (34S) [%]",IF(ISNUMBER(SEARCH("Ratio",C22)),"Fraction (34S) [%]",IF(ISNUMBER(SEARCH("fraction (34S) [%]",C22)),"Ratio (34S/32S)",IF(ISNUMBER(SEARCH("fraction (34S) [ppm]",C22)),"Ratio (34S/32S)", "Not selected"))))</f>
        <v>Not selected</v>
      </c>
      <c r="F22" s="7" t="str">
        <f>IF(ISNUMBER(SEARCH("delta",C22)),"Fraction (34S) [ppm]",IF(ISNUMBER(SEARCH("ratio",C22)),"Fraction (34S) [ppm]",IF(ISNUMBER(SEARCH("fraction (34S) [%]",C22)),"Fraction (34S) [ppm]",IF(ISNUMBER(SEARCH("fraction (34S) [ppm]",C22)),"Fraction (34S) [%]", "Not selected" ))))</f>
        <v>Not selected</v>
      </c>
      <c r="G22" s="13"/>
      <c r="H22" s="45"/>
      <c r="I22" s="45"/>
      <c r="J22" s="14"/>
      <c r="K22" s="43" t="str">
        <f>D22</f>
        <v>Not selected</v>
      </c>
      <c r="L22" s="44" t="str">
        <f>E22</f>
        <v>Not selected</v>
      </c>
      <c r="M22" s="7" t="str">
        <f>F22</f>
        <v>Not selected</v>
      </c>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row>
    <row r="23" spans="1:116" s="2" customFormat="1" ht="12.75">
      <c r="A23" s="10"/>
      <c r="B23" s="29" t="s">
        <v>62</v>
      </c>
      <c r="C23" s="51">
        <v>0</v>
      </c>
      <c r="D23" s="167" t="str">
        <f t="shared" ref="D23:D62" si="0">IF(ISNUMBER(SEARCH("delta",$C$22)),((C23/1000)+1)*$D$6,IF(ISNUMBER(SEARCH("ratio",$C$22)),(((C23/$D$6)-1)*1000),IF(ISNUMBER(SEARCH("%",$C$22)),((((C23/(100-C23))/$D$6)-1)*1000),IF(ISNUMBER(SEARCH("ppm",$C$22)),((((((C23/10000)/(100-(C23/10000))/$D$6)-1)*1000))),"Not selected"))))</f>
        <v>Not selected</v>
      </c>
      <c r="E23" s="53" t="str">
        <f t="shared" ref="E23:E62" si="1">IF(ISNUMBER(SEARCH("delta",$C$22)),((((C23/1000)+1)*$D$6)/(((((C23/1000)+1)^$D$17)*$D$12)+((($C$23/1000)+1)*$D$6)+((((C23/1000)+1)^$D$15)*$D$9)+1))*100,IF(ISNUMBER(SEARCH("ratio",$C$22)),(C23/((((C23/$D$6)^$D$17)*$D$12)+C23+(((C23/$D$6)^$D$15)*$D$9)+1))*100,IF(ISNUMBER(SEARCH("%",$C$22)),(C23/(100-C23)),IF(ISNUMBER(SEARCH("ppm",$C$22)),((C23/10000)/(100-(C23/10000))),"Not selected"))))</f>
        <v>Not selected</v>
      </c>
      <c r="F23" s="54" t="str">
        <f t="shared" ref="F23:F62" si="2">IF(ISNUMBER(SEARCH("delta",$C$22)),((((C23/1000)+1)*$D$6)/(((((C23/1000)+1)^$D$17)*$D$12)+(((C23/1000)+1)*$D$6)+((((C23/1000)+1)^$D$15)*$D$9)+1))*1000000,IF(ISNUMBER(SEARCH("ratio",$C$22)),(C23/((((C23/$D$6)^$D$17)*$D$12)+C23+(((C23/$D$6)^$D$15)*$D$9)+1))*1000000,IF(ISNUMBER(SEARCH("%",$C$22)),C23*10000,IF(ISNUMBER(SEARCH("ppm",$C$22)),C23/10000,"Not selected"))))</f>
        <v>Not selected</v>
      </c>
      <c r="G23" s="13"/>
      <c r="H23" s="45"/>
      <c r="I23" s="45"/>
      <c r="J23" s="14"/>
      <c r="K23" s="55" t="str">
        <f t="shared" ref="K23:K62" si="3">IF(ISNUMBER(SEARCH("delta",$C$22)),SQRT((((((C23/1000)+1)*($D$6+$D$7))-D23)^2)+((((((C23+$D$19)/1000)+1)*$D$6)-D23)^2)),IF(ISNUMBER(SEARCH("ratio",$C$22)),SQRT(((((((C23/($D$6+$D$7))-1)*1000))-D23)^2)+(((((((C23+$D$19)/$D$6)-1)*1000))-D23)^2)),IF(ISNUMBER(SEARCH("%",$C$22)),SQRT((((((((C23/(100-C23))/($D$6+$D$7))-1)*1000))-D23)^2)+((((((((C23+$D$19)/(100-(C23+$D$19)))/$D$6)-1)*1000))-D23)^2)),IF(ISNUMBER(SEARCH("ppm",$C$22)),SQRT((((((((C23/10000)/(100-(C23/10000)))/($D$6+$D$7))-1)*1000)-D23)^2)+(((((((((C23+$D$19)/10000)/(100-((C23+$D$19)/10000)))/$D$6)-1)*1000))-D23)^2)),"Not selected"))))</f>
        <v>Not selected</v>
      </c>
      <c r="L23" s="117" t="str">
        <f t="shared" ref="L23:L62" si="4">IF(ISNUMBER(SEARCH("delta",$C$22)),SQRT((((((((C23/1000)+1)*$D$6)/(((((C23/1000)+1)^$D$17)*$D$12)+(((C23/1000)+1)*$D$6)+((((C23/1000)+1)^$D$15)*($D$9+$D$10))+1))*100)-E23)^2)+(((((((C23/1000)+1)*($D$6+$D$7))/(((((C23/1000)+1)^$D$17)*$D$12)+(((C23/1000)+1)*($D$6+$D$7))+((((C23/1000)+1)^$D$15)*($D$9))+1))*100)-E23)^2)+(((((((C23/1000)+1)*$D$6)/(((((C23/1000)+1)^$D$17)*($D$12+$D$13)+(((C23/1000)+1)*$D$6)+((((C23/1000)+1)^$D$15)*($D$9))+1))*100))-E23)^2)+(((((((C23/1000)+1)*$D$6)/(((((C23/1000)+1)^$D$17)*$D$12)+(((C23/1000)+1)*$D$6)+((((C23/1000)+1)^$D$15)*($D$9))+1))*100)-E23)^2)+(((((((C23/1000)+1)*$D$6)/(((((C23/1000)+1)^$D$17)*$D$12)+(((C23/1000)+1)*$D$6)+((((C23/1000)+1)^$D$15)*($D$9))+1))*100)-E23)^2)+((((((((C23+$D$19)/1000)+1)*$D$6)/((((((C23+$D$19)/1000)+1)^$D$17)*$D$12)+((((C23+$D$19)/1000)+1)*$D$6)+(((((C23+$D$19)/1000)+1)^$D$15)*($D$9))+1))*100)-E23)^2)),IF(ISNUMBER(SEARCH("ratio",$C$22)),SQRT(((((C23/((((C23/$D$6)^$D$17)*$D$12)+C23+(((C23/$D$6)^$D$15)*($D$9+$D$10))+1))*100)-E23)^2)+((((C23/((((C23/($D$6+$D$7))^$D$17)*$D$12)+C23+(((C23/($D$6+$D$7))^$D$15)*($D$9))+1))*100)-E23)^2)+((((C23/((((C23/$D$6)^$D$17)*($D$12+$D$13))+C23+(((C23/$D$6)^$D$15)*($D$9))+1))*100)-E23)^2)+((((C23/((((C23/$D$6)^$D$17)*$D$12)+C23+(((C23/$D$6)^$D$15)*($D$9))+1))*100)-E23)^2)+((((C23/((((C23/$D$6)^$D$17)*$D$12)+C23+(((C23/$D$6)^$D$15)*($D$9))+1))*100)-E23)^2)+(((((C23+$D$19)/(((((C23+$D$19)/$D$6)^$D$17)*$D$12)+(C23+$D$19)+((((C23+$D$19)/$D$6)^$D$15)*($D$9))+1))*100)-E23)^2)),IF(ISNUMBER(SEARCH("%",$C$22)),SQRT(((((C23/(100-C23)))-E23)^2)+(((((C23+$D$19)/(100-(C23+$D$19))))-E23)^2)),
IF(ISNUMBER(SEARCH("ppm",$C$22)),SQRT((((((C23/10000)/(100-(C23/10000))))-E23)^2)+((((((C23+$D$19)/10000)/(100-((C23+$D$19)/10000))))-E23)^2)),"Not selected"))))</f>
        <v>Not selected</v>
      </c>
      <c r="M23" s="118" t="str">
        <f t="shared" ref="M23:M62" si="5">IF(ISNUMBER(SEARCH("delta",$C$22)),SQRT((((((((C23/1000)+1)*$D$6)/(((((C23/1000)+1)^$D$17)*$D$12)+(((C23/1000)+1)*$D$6)+((((C23/1000)+1)^$D$15)*($D$9+$D$10))+1))*1000000)-F23)^2)+(((((((C23/1000)+1)*($D$6+$D$7))/(((((C23/1000)+1)^$D$17)*$D$12)+(((C23/1000)+1)*($D$6+$D$7))+((((C23/1000)+1)^$D$15)*($D$9))+1))*1000000)-F23)^2)+(((((((C23/1000)+1)*$D$6)/(((((C23/1000)+1)^$D$17)*($D$12+$D$13)+(((C23/1000)+1)*$D$6)+((((C23/1000)+1)^$D$15)*($D$9))+1))*1000000))-F23)^2)+(((((((C23/1000)+1)*$D$6)/(((((C23/1000)+1)^$D$17)*$D$12)+(((C23/1000)+1)*$D$6)+((((C23/1000)+1)^$D$15)*($D$9))+1))*1000000)-F23)^2)+(((((((C23/1000)+1)*$D$6)/(((((C23/1000)+1)^$D$17)*$D$12)+(((C23/1000)+1)*$D$6)+((((C23/1000)+1)^$D$15)*($D$9))+1))*1000000)-F23)^2)+((((((((C23+$D$19)/1000)+1)*$D$6)/((((((C23+$D$19)/1000)+1)^$D$17)*$D$12)+((((C23+$D$19)/1000)+1)*$D$6)+(((((C23+$D$19)/1000)+1)^$D$15)*($D$9))+1))*1000000)-F23)^2)),IF(ISNUMBER(SEARCH("ratio",$C$22)),SQRT(((((C23/((((C23/$D$6)^$D$17)*$D$12)+C23+(((C23/$D$6)^$D$15)*($D$9+$D$10))+1))*1000000)-F23)^2)+((((C23/((((C23/($D$6+$D$7))^$D$17)*$D$12)+C23+(((C23/($D$6+$D$7))^$D$15)*($D$9))+1))*1000000)-F23)^2)+((((C23/((((C23/$D$6)^$D$17)*($D$12+$D$13))+C23+(((C23/$D$6)^$D$15)*($D$9))+1))*1000000)-F23)^2)+((((C23/((((C23/$D$6)^$D$17)*$D$12)+C23+(((C23/$D$6)^$D$15)*($D$9))+1))*1000000)-F23)^2)+((((C23/((((C23/$D$6)^$D$17)*$D$12)+C23+(((C23/$D$6)^$D$15)*($D$9))+1))*1000000)-F23)^2)+(((((C23+$D$19)/(((((C23+$D$19)/$D$6)^$D$17)*$D$12)+(C23+$D$19)+((((C23+$D$19)/$D$6)^$D$15)*($D$9))+1))*1000000)-F23)^2)),IF(ISNUMBER(SEARCH("%",$C$22)),SQRT((((C23*10000)-F23)^2)+((((C23+$D$19)*10000)-F23)^2)),IF(ISNUMBER(SEARCH("ppm",$C$22)),SQRT((((C23/10000)-F23)^2)+((((C23+$D$19)/10000)-F23)^2)),"Not selected"))))</f>
        <v>Not selected</v>
      </c>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row>
    <row r="24" spans="1:116" s="2" customFormat="1" ht="12.75">
      <c r="A24" s="10"/>
      <c r="B24" s="29" t="s">
        <v>60</v>
      </c>
      <c r="C24" s="51">
        <v>0</v>
      </c>
      <c r="D24" s="167" t="str">
        <f t="shared" si="0"/>
        <v>Not selected</v>
      </c>
      <c r="E24" s="53" t="str">
        <f t="shared" si="1"/>
        <v>Not selected</v>
      </c>
      <c r="F24" s="54" t="str">
        <f t="shared" si="2"/>
        <v>Not selected</v>
      </c>
      <c r="G24" s="13"/>
      <c r="H24" s="45"/>
      <c r="I24" s="45"/>
      <c r="J24" s="14"/>
      <c r="K24" s="55" t="str">
        <f t="shared" si="3"/>
        <v>Not selected</v>
      </c>
      <c r="L24" s="117" t="str">
        <f t="shared" si="4"/>
        <v>Not selected</v>
      </c>
      <c r="M24" s="118" t="str">
        <f t="shared" si="5"/>
        <v>Not selected</v>
      </c>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row>
    <row r="25" spans="1:116" s="2" customFormat="1" ht="12.75">
      <c r="A25" s="10"/>
      <c r="B25" s="29" t="s">
        <v>60</v>
      </c>
      <c r="C25" s="51">
        <v>0</v>
      </c>
      <c r="D25" s="167" t="str">
        <f t="shared" si="0"/>
        <v>Not selected</v>
      </c>
      <c r="E25" s="53" t="str">
        <f t="shared" si="1"/>
        <v>Not selected</v>
      </c>
      <c r="F25" s="54" t="str">
        <f t="shared" si="2"/>
        <v>Not selected</v>
      </c>
      <c r="G25" s="13"/>
      <c r="H25" s="45"/>
      <c r="I25" s="45"/>
      <c r="J25" s="14"/>
      <c r="K25" s="55" t="str">
        <f t="shared" si="3"/>
        <v>Not selected</v>
      </c>
      <c r="L25" s="117" t="str">
        <f t="shared" si="4"/>
        <v>Not selected</v>
      </c>
      <c r="M25" s="118" t="str">
        <f t="shared" si="5"/>
        <v>Not selected</v>
      </c>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row>
    <row r="26" spans="1:116" s="2" customFormat="1" ht="12.75">
      <c r="A26" s="10"/>
      <c r="B26" s="29" t="s">
        <v>60</v>
      </c>
      <c r="C26" s="51">
        <v>0</v>
      </c>
      <c r="D26" s="167" t="str">
        <f t="shared" si="0"/>
        <v>Not selected</v>
      </c>
      <c r="E26" s="53" t="str">
        <f t="shared" si="1"/>
        <v>Not selected</v>
      </c>
      <c r="F26" s="54" t="str">
        <f t="shared" si="2"/>
        <v>Not selected</v>
      </c>
      <c r="G26" s="13"/>
      <c r="H26" s="45"/>
      <c r="I26" s="45"/>
      <c r="J26" s="14"/>
      <c r="K26" s="55" t="str">
        <f t="shared" si="3"/>
        <v>Not selected</v>
      </c>
      <c r="L26" s="117" t="str">
        <f t="shared" si="4"/>
        <v>Not selected</v>
      </c>
      <c r="M26" s="118" t="str">
        <f t="shared" si="5"/>
        <v>Not selected</v>
      </c>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row>
    <row r="27" spans="1:116" s="2" customFormat="1" ht="12.75">
      <c r="A27" s="10"/>
      <c r="B27" s="29" t="s">
        <v>60</v>
      </c>
      <c r="C27" s="51">
        <v>0</v>
      </c>
      <c r="D27" s="167" t="str">
        <f t="shared" si="0"/>
        <v>Not selected</v>
      </c>
      <c r="E27" s="53" t="str">
        <f t="shared" si="1"/>
        <v>Not selected</v>
      </c>
      <c r="F27" s="54" t="str">
        <f t="shared" si="2"/>
        <v>Not selected</v>
      </c>
      <c r="G27" s="13"/>
      <c r="H27" s="45"/>
      <c r="I27" s="45"/>
      <c r="J27" s="14"/>
      <c r="K27" s="55" t="str">
        <f t="shared" si="3"/>
        <v>Not selected</v>
      </c>
      <c r="L27" s="117" t="str">
        <f t="shared" si="4"/>
        <v>Not selected</v>
      </c>
      <c r="M27" s="118" t="str">
        <f t="shared" si="5"/>
        <v>Not selected</v>
      </c>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row>
    <row r="28" spans="1:116" s="2" customFormat="1" ht="12.75">
      <c r="A28" s="10"/>
      <c r="B28" s="29" t="s">
        <v>60</v>
      </c>
      <c r="C28" s="51">
        <v>0</v>
      </c>
      <c r="D28" s="167" t="str">
        <f t="shared" si="0"/>
        <v>Not selected</v>
      </c>
      <c r="E28" s="53" t="str">
        <f t="shared" si="1"/>
        <v>Not selected</v>
      </c>
      <c r="F28" s="54" t="str">
        <f t="shared" si="2"/>
        <v>Not selected</v>
      </c>
      <c r="G28" s="13"/>
      <c r="H28" s="45"/>
      <c r="I28" s="45"/>
      <c r="J28" s="14"/>
      <c r="K28" s="55" t="str">
        <f t="shared" si="3"/>
        <v>Not selected</v>
      </c>
      <c r="L28" s="117" t="str">
        <f t="shared" si="4"/>
        <v>Not selected</v>
      </c>
      <c r="M28" s="118" t="str">
        <f t="shared" si="5"/>
        <v>Not selected</v>
      </c>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row>
    <row r="29" spans="1:116" s="2" customFormat="1" ht="12.75">
      <c r="A29" s="10"/>
      <c r="B29" s="29" t="s">
        <v>60</v>
      </c>
      <c r="C29" s="51">
        <v>0</v>
      </c>
      <c r="D29" s="167" t="str">
        <f t="shared" si="0"/>
        <v>Not selected</v>
      </c>
      <c r="E29" s="53" t="str">
        <f t="shared" si="1"/>
        <v>Not selected</v>
      </c>
      <c r="F29" s="54" t="str">
        <f t="shared" si="2"/>
        <v>Not selected</v>
      </c>
      <c r="G29" s="13"/>
      <c r="H29" s="45"/>
      <c r="I29" s="45"/>
      <c r="J29" s="14"/>
      <c r="K29" s="55" t="str">
        <f t="shared" si="3"/>
        <v>Not selected</v>
      </c>
      <c r="L29" s="117" t="str">
        <f t="shared" si="4"/>
        <v>Not selected</v>
      </c>
      <c r="M29" s="118" t="str">
        <f t="shared" si="5"/>
        <v>Not selected</v>
      </c>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row>
    <row r="30" spans="1:116" s="2" customFormat="1" ht="12.75">
      <c r="A30" s="10"/>
      <c r="B30" s="29" t="s">
        <v>60</v>
      </c>
      <c r="C30" s="51">
        <v>0</v>
      </c>
      <c r="D30" s="167" t="str">
        <f t="shared" si="0"/>
        <v>Not selected</v>
      </c>
      <c r="E30" s="53" t="str">
        <f t="shared" si="1"/>
        <v>Not selected</v>
      </c>
      <c r="F30" s="54" t="str">
        <f t="shared" si="2"/>
        <v>Not selected</v>
      </c>
      <c r="G30" s="13"/>
      <c r="H30" s="45"/>
      <c r="I30" s="45"/>
      <c r="J30" s="14"/>
      <c r="K30" s="55" t="str">
        <f t="shared" si="3"/>
        <v>Not selected</v>
      </c>
      <c r="L30" s="117" t="str">
        <f t="shared" si="4"/>
        <v>Not selected</v>
      </c>
      <c r="M30" s="118" t="str">
        <f t="shared" si="5"/>
        <v>Not selected</v>
      </c>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row>
    <row r="31" spans="1:116" s="2" customFormat="1" ht="12.75">
      <c r="A31" s="10"/>
      <c r="B31" s="29" t="s">
        <v>60</v>
      </c>
      <c r="C31" s="51">
        <v>0</v>
      </c>
      <c r="D31" s="167" t="str">
        <f t="shared" si="0"/>
        <v>Not selected</v>
      </c>
      <c r="E31" s="53" t="str">
        <f t="shared" si="1"/>
        <v>Not selected</v>
      </c>
      <c r="F31" s="54" t="str">
        <f t="shared" si="2"/>
        <v>Not selected</v>
      </c>
      <c r="G31" s="13"/>
      <c r="H31" s="45"/>
      <c r="I31" s="45"/>
      <c r="J31" s="14"/>
      <c r="K31" s="55" t="str">
        <f t="shared" si="3"/>
        <v>Not selected</v>
      </c>
      <c r="L31" s="117" t="str">
        <f t="shared" si="4"/>
        <v>Not selected</v>
      </c>
      <c r="M31" s="118" t="str">
        <f t="shared" si="5"/>
        <v>Not selected</v>
      </c>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row>
    <row r="32" spans="1:116" s="2" customFormat="1" ht="12.75">
      <c r="A32" s="10"/>
      <c r="B32" s="29" t="s">
        <v>60</v>
      </c>
      <c r="C32" s="51">
        <v>0</v>
      </c>
      <c r="D32" s="167" t="str">
        <f t="shared" si="0"/>
        <v>Not selected</v>
      </c>
      <c r="E32" s="53" t="str">
        <f t="shared" si="1"/>
        <v>Not selected</v>
      </c>
      <c r="F32" s="54" t="str">
        <f t="shared" si="2"/>
        <v>Not selected</v>
      </c>
      <c r="G32" s="13"/>
      <c r="H32" s="45"/>
      <c r="I32" s="45"/>
      <c r="J32" s="14"/>
      <c r="K32" s="55" t="str">
        <f t="shared" si="3"/>
        <v>Not selected</v>
      </c>
      <c r="L32" s="117" t="str">
        <f t="shared" si="4"/>
        <v>Not selected</v>
      </c>
      <c r="M32" s="118" t="str">
        <f t="shared" si="5"/>
        <v>Not selected</v>
      </c>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row>
    <row r="33" spans="1:116" s="2" customFormat="1" ht="12.75">
      <c r="A33" s="10"/>
      <c r="B33" s="29" t="s">
        <v>60</v>
      </c>
      <c r="C33" s="51">
        <v>0</v>
      </c>
      <c r="D33" s="167" t="str">
        <f t="shared" si="0"/>
        <v>Not selected</v>
      </c>
      <c r="E33" s="53" t="str">
        <f t="shared" si="1"/>
        <v>Not selected</v>
      </c>
      <c r="F33" s="54" t="str">
        <f t="shared" si="2"/>
        <v>Not selected</v>
      </c>
      <c r="G33" s="13"/>
      <c r="H33" s="45"/>
      <c r="I33" s="45"/>
      <c r="J33" s="14"/>
      <c r="K33" s="55" t="str">
        <f t="shared" si="3"/>
        <v>Not selected</v>
      </c>
      <c r="L33" s="117" t="str">
        <f t="shared" si="4"/>
        <v>Not selected</v>
      </c>
      <c r="M33" s="118" t="str">
        <f t="shared" si="5"/>
        <v>Not selected</v>
      </c>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row>
    <row r="34" spans="1:116" s="2" customFormat="1" ht="12.75">
      <c r="A34" s="10"/>
      <c r="B34" s="29" t="s">
        <v>60</v>
      </c>
      <c r="C34" s="51">
        <v>0</v>
      </c>
      <c r="D34" s="167" t="str">
        <f t="shared" si="0"/>
        <v>Not selected</v>
      </c>
      <c r="E34" s="53" t="str">
        <f t="shared" si="1"/>
        <v>Not selected</v>
      </c>
      <c r="F34" s="54" t="str">
        <f t="shared" si="2"/>
        <v>Not selected</v>
      </c>
      <c r="G34" s="13"/>
      <c r="H34" s="45"/>
      <c r="I34" s="45"/>
      <c r="J34" s="14"/>
      <c r="K34" s="55" t="str">
        <f t="shared" si="3"/>
        <v>Not selected</v>
      </c>
      <c r="L34" s="117" t="str">
        <f t="shared" si="4"/>
        <v>Not selected</v>
      </c>
      <c r="M34" s="118" t="str">
        <f t="shared" si="5"/>
        <v>Not selected</v>
      </c>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row>
    <row r="35" spans="1:116" s="2" customFormat="1" ht="12.75">
      <c r="A35" s="10"/>
      <c r="B35" s="29" t="s">
        <v>60</v>
      </c>
      <c r="C35" s="51">
        <v>0</v>
      </c>
      <c r="D35" s="167" t="str">
        <f t="shared" si="0"/>
        <v>Not selected</v>
      </c>
      <c r="E35" s="53" t="str">
        <f t="shared" si="1"/>
        <v>Not selected</v>
      </c>
      <c r="F35" s="54" t="str">
        <f t="shared" si="2"/>
        <v>Not selected</v>
      </c>
      <c r="G35" s="13"/>
      <c r="H35" s="45"/>
      <c r="I35" s="45"/>
      <c r="J35" s="14"/>
      <c r="K35" s="55" t="str">
        <f t="shared" si="3"/>
        <v>Not selected</v>
      </c>
      <c r="L35" s="117" t="str">
        <f t="shared" si="4"/>
        <v>Not selected</v>
      </c>
      <c r="M35" s="118" t="str">
        <f t="shared" si="5"/>
        <v>Not selected</v>
      </c>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row>
    <row r="36" spans="1:116" s="2" customFormat="1" ht="12.75">
      <c r="A36" s="10"/>
      <c r="B36" s="29" t="s">
        <v>60</v>
      </c>
      <c r="C36" s="51">
        <v>0</v>
      </c>
      <c r="D36" s="167" t="str">
        <f t="shared" si="0"/>
        <v>Not selected</v>
      </c>
      <c r="E36" s="53" t="str">
        <f t="shared" si="1"/>
        <v>Not selected</v>
      </c>
      <c r="F36" s="54" t="str">
        <f t="shared" si="2"/>
        <v>Not selected</v>
      </c>
      <c r="G36" s="13"/>
      <c r="H36" s="45"/>
      <c r="I36" s="45"/>
      <c r="J36" s="14"/>
      <c r="K36" s="55" t="str">
        <f t="shared" si="3"/>
        <v>Not selected</v>
      </c>
      <c r="L36" s="117" t="str">
        <f t="shared" si="4"/>
        <v>Not selected</v>
      </c>
      <c r="M36" s="118" t="str">
        <f t="shared" si="5"/>
        <v>Not selected</v>
      </c>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row>
    <row r="37" spans="1:116" s="2" customFormat="1" ht="12.75">
      <c r="A37" s="10"/>
      <c r="B37" s="29" t="s">
        <v>60</v>
      </c>
      <c r="C37" s="51">
        <v>0</v>
      </c>
      <c r="D37" s="167" t="str">
        <f t="shared" si="0"/>
        <v>Not selected</v>
      </c>
      <c r="E37" s="53" t="str">
        <f t="shared" si="1"/>
        <v>Not selected</v>
      </c>
      <c r="F37" s="54" t="str">
        <f t="shared" si="2"/>
        <v>Not selected</v>
      </c>
      <c r="G37" s="13"/>
      <c r="H37" s="45"/>
      <c r="I37" s="45"/>
      <c r="J37" s="14"/>
      <c r="K37" s="55" t="str">
        <f t="shared" si="3"/>
        <v>Not selected</v>
      </c>
      <c r="L37" s="117" t="str">
        <f t="shared" si="4"/>
        <v>Not selected</v>
      </c>
      <c r="M37" s="118" t="str">
        <f t="shared" si="5"/>
        <v>Not selected</v>
      </c>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c r="AT37" s="10"/>
      <c r="AU37" s="10"/>
      <c r="AV37" s="10"/>
      <c r="AW37" s="10"/>
      <c r="AX37" s="10"/>
      <c r="AY37" s="10"/>
      <c r="AZ37" s="10"/>
      <c r="BA37" s="10"/>
      <c r="BB37" s="10"/>
      <c r="BC37" s="10"/>
      <c r="BD37" s="10"/>
      <c r="BE37" s="10"/>
      <c r="BF37" s="10"/>
      <c r="BG37" s="10"/>
      <c r="BH37" s="10"/>
      <c r="BI37" s="10"/>
      <c r="BJ37" s="10"/>
      <c r="BK37" s="10"/>
      <c r="BL37" s="10"/>
      <c r="BM37" s="10"/>
      <c r="BN37" s="10"/>
      <c r="BO37" s="10"/>
      <c r="BP37" s="10"/>
      <c r="BQ37" s="10"/>
      <c r="BR37" s="10"/>
      <c r="BS37" s="10"/>
      <c r="BT37" s="10"/>
      <c r="BU37" s="10"/>
      <c r="BV37" s="10"/>
      <c r="BW37" s="10"/>
      <c r="BX37" s="10"/>
      <c r="BY37" s="10"/>
      <c r="BZ37" s="10"/>
      <c r="CA37" s="10"/>
      <c r="CB37" s="10"/>
      <c r="CC37" s="10"/>
      <c r="CD37" s="10"/>
      <c r="CE37" s="10"/>
      <c r="CF37" s="10"/>
      <c r="CG37" s="10"/>
      <c r="CH37" s="10"/>
      <c r="CI37" s="10"/>
      <c r="CJ37" s="10"/>
      <c r="CK37" s="10"/>
      <c r="CL37" s="10"/>
      <c r="CM37" s="10"/>
      <c r="CN37" s="10"/>
      <c r="CO37" s="10"/>
      <c r="CP37" s="10"/>
      <c r="CQ37" s="10"/>
      <c r="CR37" s="10"/>
      <c r="CS37" s="10"/>
      <c r="CT37" s="10"/>
      <c r="CU37" s="10"/>
      <c r="CV37" s="10"/>
      <c r="CW37" s="10"/>
      <c r="CX37" s="10"/>
      <c r="CY37" s="10"/>
      <c r="CZ37" s="10"/>
      <c r="DA37" s="10"/>
      <c r="DB37" s="10"/>
      <c r="DC37" s="10"/>
      <c r="DD37" s="10"/>
      <c r="DE37" s="10"/>
      <c r="DF37" s="10"/>
      <c r="DG37" s="10"/>
      <c r="DH37" s="10"/>
      <c r="DI37" s="10"/>
      <c r="DJ37" s="10"/>
      <c r="DK37" s="10"/>
      <c r="DL37" s="10"/>
    </row>
    <row r="38" spans="1:116" s="2" customFormat="1" ht="12.75">
      <c r="A38" s="10"/>
      <c r="B38" s="29" t="s">
        <v>60</v>
      </c>
      <c r="C38" s="51">
        <v>0</v>
      </c>
      <c r="D38" s="167" t="str">
        <f t="shared" si="0"/>
        <v>Not selected</v>
      </c>
      <c r="E38" s="53" t="str">
        <f t="shared" si="1"/>
        <v>Not selected</v>
      </c>
      <c r="F38" s="54" t="str">
        <f t="shared" si="2"/>
        <v>Not selected</v>
      </c>
      <c r="G38" s="13"/>
      <c r="H38" s="45"/>
      <c r="I38" s="45"/>
      <c r="J38" s="14"/>
      <c r="K38" s="55" t="str">
        <f t="shared" si="3"/>
        <v>Not selected</v>
      </c>
      <c r="L38" s="117" t="str">
        <f t="shared" si="4"/>
        <v>Not selected</v>
      </c>
      <c r="M38" s="118" t="str">
        <f t="shared" si="5"/>
        <v>Not selected</v>
      </c>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row>
    <row r="39" spans="1:116" s="2" customFormat="1" ht="12.75">
      <c r="A39" s="10"/>
      <c r="B39" s="29" t="s">
        <v>60</v>
      </c>
      <c r="C39" s="51">
        <v>0</v>
      </c>
      <c r="D39" s="167" t="str">
        <f t="shared" si="0"/>
        <v>Not selected</v>
      </c>
      <c r="E39" s="53" t="str">
        <f t="shared" si="1"/>
        <v>Not selected</v>
      </c>
      <c r="F39" s="54" t="str">
        <f t="shared" si="2"/>
        <v>Not selected</v>
      </c>
      <c r="G39" s="13"/>
      <c r="H39" s="45"/>
      <c r="I39" s="45"/>
      <c r="J39" s="14"/>
      <c r="K39" s="55" t="str">
        <f t="shared" si="3"/>
        <v>Not selected</v>
      </c>
      <c r="L39" s="117" t="str">
        <f t="shared" si="4"/>
        <v>Not selected</v>
      </c>
      <c r="M39" s="118" t="str">
        <f t="shared" si="5"/>
        <v>Not selected</v>
      </c>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row>
    <row r="40" spans="1:116" s="2" customFormat="1" ht="12.75">
      <c r="A40" s="10"/>
      <c r="B40" s="29" t="s">
        <v>60</v>
      </c>
      <c r="C40" s="51">
        <v>0</v>
      </c>
      <c r="D40" s="167" t="str">
        <f t="shared" si="0"/>
        <v>Not selected</v>
      </c>
      <c r="E40" s="53" t="str">
        <f t="shared" si="1"/>
        <v>Not selected</v>
      </c>
      <c r="F40" s="54" t="str">
        <f t="shared" si="2"/>
        <v>Not selected</v>
      </c>
      <c r="G40" s="13"/>
      <c r="H40" s="45"/>
      <c r="I40" s="45"/>
      <c r="J40" s="14"/>
      <c r="K40" s="55" t="str">
        <f t="shared" si="3"/>
        <v>Not selected</v>
      </c>
      <c r="L40" s="117" t="str">
        <f t="shared" si="4"/>
        <v>Not selected</v>
      </c>
      <c r="M40" s="118" t="str">
        <f t="shared" si="5"/>
        <v>Not selected</v>
      </c>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row>
    <row r="41" spans="1:116" s="2" customFormat="1" ht="12.75">
      <c r="A41" s="10"/>
      <c r="B41" s="29" t="s">
        <v>60</v>
      </c>
      <c r="C41" s="51">
        <v>0</v>
      </c>
      <c r="D41" s="167" t="str">
        <f t="shared" si="0"/>
        <v>Not selected</v>
      </c>
      <c r="E41" s="53" t="str">
        <f t="shared" si="1"/>
        <v>Not selected</v>
      </c>
      <c r="F41" s="54" t="str">
        <f t="shared" si="2"/>
        <v>Not selected</v>
      </c>
      <c r="G41" s="13"/>
      <c r="H41" s="45"/>
      <c r="I41" s="45"/>
      <c r="J41" s="14"/>
      <c r="K41" s="55" t="str">
        <f t="shared" si="3"/>
        <v>Not selected</v>
      </c>
      <c r="L41" s="117" t="str">
        <f t="shared" si="4"/>
        <v>Not selected</v>
      </c>
      <c r="M41" s="118" t="str">
        <f t="shared" si="5"/>
        <v>Not selected</v>
      </c>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row>
    <row r="42" spans="1:116" s="2" customFormat="1" ht="12.75">
      <c r="A42" s="10"/>
      <c r="B42" s="29" t="s">
        <v>60</v>
      </c>
      <c r="C42" s="51">
        <v>0</v>
      </c>
      <c r="D42" s="167" t="str">
        <f t="shared" si="0"/>
        <v>Not selected</v>
      </c>
      <c r="E42" s="53" t="str">
        <f t="shared" si="1"/>
        <v>Not selected</v>
      </c>
      <c r="F42" s="54" t="str">
        <f t="shared" si="2"/>
        <v>Not selected</v>
      </c>
      <c r="G42" s="13"/>
      <c r="H42" s="45"/>
      <c r="I42" s="45"/>
      <c r="J42" s="14"/>
      <c r="K42" s="55" t="str">
        <f t="shared" si="3"/>
        <v>Not selected</v>
      </c>
      <c r="L42" s="117" t="str">
        <f t="shared" si="4"/>
        <v>Not selected</v>
      </c>
      <c r="M42" s="118" t="str">
        <f t="shared" si="5"/>
        <v>Not selected</v>
      </c>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row>
    <row r="43" spans="1:116" s="2" customFormat="1" ht="12.75">
      <c r="A43" s="10"/>
      <c r="B43" s="29" t="s">
        <v>60</v>
      </c>
      <c r="C43" s="51">
        <v>0</v>
      </c>
      <c r="D43" s="167" t="str">
        <f t="shared" si="0"/>
        <v>Not selected</v>
      </c>
      <c r="E43" s="53" t="str">
        <f t="shared" si="1"/>
        <v>Not selected</v>
      </c>
      <c r="F43" s="54" t="str">
        <f t="shared" si="2"/>
        <v>Not selected</v>
      </c>
      <c r="G43" s="13"/>
      <c r="H43" s="45"/>
      <c r="I43" s="45"/>
      <c r="J43" s="14"/>
      <c r="K43" s="55" t="str">
        <f t="shared" si="3"/>
        <v>Not selected</v>
      </c>
      <c r="L43" s="117" t="str">
        <f t="shared" si="4"/>
        <v>Not selected</v>
      </c>
      <c r="M43" s="118" t="str">
        <f t="shared" si="5"/>
        <v>Not selected</v>
      </c>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row>
    <row r="44" spans="1:116" s="2" customFormat="1" ht="12.75">
      <c r="A44" s="10"/>
      <c r="B44" s="29" t="s">
        <v>60</v>
      </c>
      <c r="C44" s="51">
        <v>0</v>
      </c>
      <c r="D44" s="167" t="str">
        <f t="shared" si="0"/>
        <v>Not selected</v>
      </c>
      <c r="E44" s="53" t="str">
        <f t="shared" si="1"/>
        <v>Not selected</v>
      </c>
      <c r="F44" s="54" t="str">
        <f t="shared" si="2"/>
        <v>Not selected</v>
      </c>
      <c r="G44" s="13"/>
      <c r="H44" s="45"/>
      <c r="I44" s="45"/>
      <c r="J44" s="14"/>
      <c r="K44" s="55" t="str">
        <f t="shared" si="3"/>
        <v>Not selected</v>
      </c>
      <c r="L44" s="117" t="str">
        <f t="shared" si="4"/>
        <v>Not selected</v>
      </c>
      <c r="M44" s="118" t="str">
        <f t="shared" si="5"/>
        <v>Not selected</v>
      </c>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row>
    <row r="45" spans="1:116" s="2" customFormat="1" ht="12.75">
      <c r="A45" s="10"/>
      <c r="B45" s="29" t="s">
        <v>60</v>
      </c>
      <c r="C45" s="51">
        <v>0</v>
      </c>
      <c r="D45" s="167" t="str">
        <f t="shared" si="0"/>
        <v>Not selected</v>
      </c>
      <c r="E45" s="53" t="str">
        <f t="shared" si="1"/>
        <v>Not selected</v>
      </c>
      <c r="F45" s="54" t="str">
        <f t="shared" si="2"/>
        <v>Not selected</v>
      </c>
      <c r="G45" s="13"/>
      <c r="H45" s="45"/>
      <c r="I45" s="45"/>
      <c r="J45" s="14"/>
      <c r="K45" s="55" t="str">
        <f t="shared" si="3"/>
        <v>Not selected</v>
      </c>
      <c r="L45" s="117" t="str">
        <f t="shared" si="4"/>
        <v>Not selected</v>
      </c>
      <c r="M45" s="118" t="str">
        <f t="shared" si="5"/>
        <v>Not selected</v>
      </c>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row>
    <row r="46" spans="1:116" s="2" customFormat="1" ht="12.75">
      <c r="A46" s="10"/>
      <c r="B46" s="29" t="s">
        <v>60</v>
      </c>
      <c r="C46" s="51">
        <v>0</v>
      </c>
      <c r="D46" s="167" t="str">
        <f t="shared" si="0"/>
        <v>Not selected</v>
      </c>
      <c r="E46" s="53" t="str">
        <f t="shared" si="1"/>
        <v>Not selected</v>
      </c>
      <c r="F46" s="54" t="str">
        <f t="shared" si="2"/>
        <v>Not selected</v>
      </c>
      <c r="G46" s="13"/>
      <c r="H46" s="45"/>
      <c r="I46" s="45"/>
      <c r="J46" s="14"/>
      <c r="K46" s="55" t="str">
        <f t="shared" si="3"/>
        <v>Not selected</v>
      </c>
      <c r="L46" s="117" t="str">
        <f t="shared" si="4"/>
        <v>Not selected</v>
      </c>
      <c r="M46" s="118" t="str">
        <f t="shared" si="5"/>
        <v>Not selected</v>
      </c>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row>
    <row r="47" spans="1:116" s="2" customFormat="1" ht="12.75">
      <c r="A47" s="10"/>
      <c r="B47" s="29" t="s">
        <v>60</v>
      </c>
      <c r="C47" s="51">
        <v>0</v>
      </c>
      <c r="D47" s="167" t="str">
        <f t="shared" si="0"/>
        <v>Not selected</v>
      </c>
      <c r="E47" s="53" t="str">
        <f t="shared" si="1"/>
        <v>Not selected</v>
      </c>
      <c r="F47" s="54" t="str">
        <f t="shared" si="2"/>
        <v>Not selected</v>
      </c>
      <c r="G47" s="13"/>
      <c r="H47" s="45"/>
      <c r="I47" s="45"/>
      <c r="J47" s="14"/>
      <c r="K47" s="55" t="str">
        <f t="shared" si="3"/>
        <v>Not selected</v>
      </c>
      <c r="L47" s="117" t="str">
        <f t="shared" si="4"/>
        <v>Not selected</v>
      </c>
      <c r="M47" s="118" t="str">
        <f t="shared" si="5"/>
        <v>Not selected</v>
      </c>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row>
    <row r="48" spans="1:116" s="2" customFormat="1" ht="12.75">
      <c r="A48" s="10"/>
      <c r="B48" s="29" t="s">
        <v>60</v>
      </c>
      <c r="C48" s="51">
        <v>0</v>
      </c>
      <c r="D48" s="167" t="str">
        <f t="shared" si="0"/>
        <v>Not selected</v>
      </c>
      <c r="E48" s="53" t="str">
        <f t="shared" si="1"/>
        <v>Not selected</v>
      </c>
      <c r="F48" s="54" t="str">
        <f t="shared" si="2"/>
        <v>Not selected</v>
      </c>
      <c r="G48" s="13"/>
      <c r="H48" s="45"/>
      <c r="I48" s="45"/>
      <c r="J48" s="14"/>
      <c r="K48" s="55" t="str">
        <f t="shared" si="3"/>
        <v>Not selected</v>
      </c>
      <c r="L48" s="117" t="str">
        <f t="shared" si="4"/>
        <v>Not selected</v>
      </c>
      <c r="M48" s="118" t="str">
        <f t="shared" si="5"/>
        <v>Not selected</v>
      </c>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row>
    <row r="49" spans="1:116" s="2" customFormat="1" ht="12.75">
      <c r="A49" s="10"/>
      <c r="B49" s="29" t="s">
        <v>60</v>
      </c>
      <c r="C49" s="51">
        <v>0</v>
      </c>
      <c r="D49" s="167" t="str">
        <f t="shared" si="0"/>
        <v>Not selected</v>
      </c>
      <c r="E49" s="53" t="str">
        <f t="shared" si="1"/>
        <v>Not selected</v>
      </c>
      <c r="F49" s="54" t="str">
        <f t="shared" si="2"/>
        <v>Not selected</v>
      </c>
      <c r="G49" s="13"/>
      <c r="H49" s="45"/>
      <c r="I49" s="45"/>
      <c r="J49" s="14"/>
      <c r="K49" s="55" t="str">
        <f t="shared" si="3"/>
        <v>Not selected</v>
      </c>
      <c r="L49" s="117" t="str">
        <f t="shared" si="4"/>
        <v>Not selected</v>
      </c>
      <c r="M49" s="118" t="str">
        <f t="shared" si="5"/>
        <v>Not selected</v>
      </c>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row>
    <row r="50" spans="1:116" s="2" customFormat="1" ht="12.75">
      <c r="A50" s="10"/>
      <c r="B50" s="29" t="s">
        <v>60</v>
      </c>
      <c r="C50" s="51">
        <v>0</v>
      </c>
      <c r="D50" s="167" t="str">
        <f t="shared" si="0"/>
        <v>Not selected</v>
      </c>
      <c r="E50" s="53" t="str">
        <f t="shared" si="1"/>
        <v>Not selected</v>
      </c>
      <c r="F50" s="54" t="str">
        <f t="shared" si="2"/>
        <v>Not selected</v>
      </c>
      <c r="G50" s="13"/>
      <c r="H50" s="45"/>
      <c r="I50" s="45"/>
      <c r="J50" s="14"/>
      <c r="K50" s="55" t="str">
        <f t="shared" si="3"/>
        <v>Not selected</v>
      </c>
      <c r="L50" s="117" t="str">
        <f t="shared" si="4"/>
        <v>Not selected</v>
      </c>
      <c r="M50" s="118" t="str">
        <f t="shared" si="5"/>
        <v>Not selected</v>
      </c>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c r="AU50" s="10"/>
      <c r="AV50" s="10"/>
      <c r="AW50" s="10"/>
      <c r="AX50" s="10"/>
      <c r="AY50" s="10"/>
      <c r="AZ50" s="10"/>
      <c r="BA50" s="10"/>
      <c r="BB50" s="10"/>
      <c r="BC50" s="10"/>
      <c r="BD50" s="10"/>
      <c r="BE50" s="10"/>
      <c r="BF50" s="10"/>
      <c r="BG50" s="10"/>
      <c r="BH50" s="10"/>
      <c r="BI50" s="10"/>
      <c r="BJ50" s="10"/>
      <c r="BK50" s="10"/>
      <c r="BL50" s="10"/>
      <c r="BM50" s="10"/>
      <c r="BN50" s="10"/>
      <c r="BO50" s="10"/>
      <c r="BP50" s="10"/>
      <c r="BQ50" s="10"/>
      <c r="BR50" s="10"/>
      <c r="BS50" s="10"/>
      <c r="BT50" s="10"/>
      <c r="BU50" s="10"/>
      <c r="BV50" s="10"/>
      <c r="BW50" s="10"/>
      <c r="BX50" s="10"/>
      <c r="BY50" s="10"/>
      <c r="BZ50" s="10"/>
      <c r="CA50" s="10"/>
      <c r="CB50" s="10"/>
      <c r="CC50" s="10"/>
      <c r="CD50" s="10"/>
      <c r="CE50" s="10"/>
      <c r="CF50" s="10"/>
      <c r="CG50" s="10"/>
      <c r="CH50" s="10"/>
      <c r="CI50" s="10"/>
      <c r="CJ50" s="10"/>
      <c r="CK50" s="10"/>
      <c r="CL50" s="10"/>
      <c r="CM50" s="10"/>
      <c r="CN50" s="10"/>
      <c r="CO50" s="10"/>
      <c r="CP50" s="10"/>
      <c r="CQ50" s="10"/>
      <c r="CR50" s="10"/>
      <c r="CS50" s="10"/>
      <c r="CT50" s="10"/>
      <c r="CU50" s="10"/>
      <c r="CV50" s="10"/>
      <c r="CW50" s="10"/>
      <c r="CX50" s="10"/>
      <c r="CY50" s="10"/>
      <c r="CZ50" s="10"/>
      <c r="DA50" s="10"/>
      <c r="DB50" s="10"/>
      <c r="DC50" s="10"/>
      <c r="DD50" s="10"/>
      <c r="DE50" s="10"/>
      <c r="DF50" s="10"/>
      <c r="DG50" s="10"/>
      <c r="DH50" s="10"/>
      <c r="DI50" s="10"/>
      <c r="DJ50" s="10"/>
      <c r="DK50" s="10"/>
      <c r="DL50" s="10"/>
    </row>
    <row r="51" spans="1:116" s="2" customFormat="1" ht="12.75">
      <c r="A51" s="10"/>
      <c r="B51" s="29" t="s">
        <v>60</v>
      </c>
      <c r="C51" s="51">
        <v>0</v>
      </c>
      <c r="D51" s="167" t="str">
        <f t="shared" si="0"/>
        <v>Not selected</v>
      </c>
      <c r="E51" s="53" t="str">
        <f t="shared" si="1"/>
        <v>Not selected</v>
      </c>
      <c r="F51" s="54" t="str">
        <f t="shared" si="2"/>
        <v>Not selected</v>
      </c>
      <c r="G51" s="13"/>
      <c r="H51" s="45"/>
      <c r="I51" s="45"/>
      <c r="J51" s="14"/>
      <c r="K51" s="55" t="str">
        <f t="shared" si="3"/>
        <v>Not selected</v>
      </c>
      <c r="L51" s="117" t="str">
        <f t="shared" si="4"/>
        <v>Not selected</v>
      </c>
      <c r="M51" s="118" t="str">
        <f t="shared" si="5"/>
        <v>Not selected</v>
      </c>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c r="AR51" s="10"/>
      <c r="AS51" s="10"/>
      <c r="AT51" s="10"/>
      <c r="AU51" s="10"/>
      <c r="AV51" s="10"/>
      <c r="AW51" s="10"/>
      <c r="AX51" s="10"/>
      <c r="AY51" s="10"/>
      <c r="AZ51" s="10"/>
      <c r="BA51" s="10"/>
      <c r="BB51" s="10"/>
      <c r="BC51" s="10"/>
      <c r="BD51" s="10"/>
      <c r="BE51" s="10"/>
      <c r="BF51" s="10"/>
      <c r="BG51" s="10"/>
      <c r="BH51" s="10"/>
      <c r="BI51" s="10"/>
      <c r="BJ51" s="10"/>
      <c r="BK51" s="10"/>
      <c r="BL51" s="10"/>
      <c r="BM51" s="10"/>
      <c r="BN51" s="10"/>
      <c r="BO51" s="10"/>
      <c r="BP51" s="10"/>
      <c r="BQ51" s="10"/>
      <c r="BR51" s="10"/>
      <c r="BS51" s="10"/>
      <c r="BT51" s="10"/>
      <c r="BU51" s="10"/>
      <c r="BV51" s="10"/>
      <c r="BW51" s="10"/>
      <c r="BX51" s="10"/>
      <c r="BY51" s="10"/>
      <c r="BZ51" s="10"/>
      <c r="CA51" s="10"/>
      <c r="CB51" s="10"/>
      <c r="CC51" s="10"/>
      <c r="CD51" s="10"/>
      <c r="CE51" s="10"/>
      <c r="CF51" s="10"/>
      <c r="CG51" s="10"/>
      <c r="CH51" s="10"/>
      <c r="CI51" s="10"/>
      <c r="CJ51" s="10"/>
      <c r="CK51" s="10"/>
      <c r="CL51" s="10"/>
      <c r="CM51" s="10"/>
      <c r="CN51" s="10"/>
      <c r="CO51" s="10"/>
      <c r="CP51" s="10"/>
      <c r="CQ51" s="10"/>
      <c r="CR51" s="10"/>
      <c r="CS51" s="10"/>
      <c r="CT51" s="10"/>
      <c r="CU51" s="10"/>
      <c r="CV51" s="10"/>
      <c r="CW51" s="10"/>
      <c r="CX51" s="10"/>
      <c r="CY51" s="10"/>
      <c r="CZ51" s="10"/>
      <c r="DA51" s="10"/>
      <c r="DB51" s="10"/>
      <c r="DC51" s="10"/>
      <c r="DD51" s="10"/>
      <c r="DE51" s="10"/>
      <c r="DF51" s="10"/>
      <c r="DG51" s="10"/>
      <c r="DH51" s="10"/>
      <c r="DI51" s="10"/>
      <c r="DJ51" s="10"/>
      <c r="DK51" s="10"/>
      <c r="DL51" s="10"/>
    </row>
    <row r="52" spans="1:116" s="2" customFormat="1" ht="12.75">
      <c r="A52" s="10"/>
      <c r="B52" s="29" t="s">
        <v>60</v>
      </c>
      <c r="C52" s="51">
        <v>0</v>
      </c>
      <c r="D52" s="167" t="str">
        <f t="shared" si="0"/>
        <v>Not selected</v>
      </c>
      <c r="E52" s="53" t="str">
        <f t="shared" si="1"/>
        <v>Not selected</v>
      </c>
      <c r="F52" s="54" t="str">
        <f t="shared" si="2"/>
        <v>Not selected</v>
      </c>
      <c r="G52" s="13"/>
      <c r="H52" s="45"/>
      <c r="I52" s="45"/>
      <c r="J52" s="14"/>
      <c r="K52" s="55" t="str">
        <f t="shared" si="3"/>
        <v>Not selected</v>
      </c>
      <c r="L52" s="117" t="str">
        <f t="shared" si="4"/>
        <v>Not selected</v>
      </c>
      <c r="M52" s="118" t="str">
        <f t="shared" si="5"/>
        <v>Not selected</v>
      </c>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row>
    <row r="53" spans="1:116" s="2" customFormat="1" ht="12.75">
      <c r="A53" s="10"/>
      <c r="B53" s="29" t="s">
        <v>60</v>
      </c>
      <c r="C53" s="51">
        <v>0</v>
      </c>
      <c r="D53" s="167" t="str">
        <f t="shared" si="0"/>
        <v>Not selected</v>
      </c>
      <c r="E53" s="53" t="str">
        <f t="shared" si="1"/>
        <v>Not selected</v>
      </c>
      <c r="F53" s="54" t="str">
        <f t="shared" si="2"/>
        <v>Not selected</v>
      </c>
      <c r="G53" s="13"/>
      <c r="H53" s="45"/>
      <c r="I53" s="45"/>
      <c r="J53" s="14"/>
      <c r="K53" s="55" t="str">
        <f t="shared" si="3"/>
        <v>Not selected</v>
      </c>
      <c r="L53" s="117" t="str">
        <f t="shared" si="4"/>
        <v>Not selected</v>
      </c>
      <c r="M53" s="118" t="str">
        <f t="shared" si="5"/>
        <v>Not selected</v>
      </c>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row>
    <row r="54" spans="1:116" s="2" customFormat="1" ht="12.75">
      <c r="A54" s="10"/>
      <c r="B54" s="29" t="s">
        <v>60</v>
      </c>
      <c r="C54" s="51">
        <v>0</v>
      </c>
      <c r="D54" s="167" t="str">
        <f t="shared" si="0"/>
        <v>Not selected</v>
      </c>
      <c r="E54" s="53" t="str">
        <f t="shared" si="1"/>
        <v>Not selected</v>
      </c>
      <c r="F54" s="54" t="str">
        <f t="shared" si="2"/>
        <v>Not selected</v>
      </c>
      <c r="G54" s="13"/>
      <c r="H54" s="45"/>
      <c r="I54" s="45"/>
      <c r="J54" s="14"/>
      <c r="K54" s="55" t="str">
        <f t="shared" si="3"/>
        <v>Not selected</v>
      </c>
      <c r="L54" s="117" t="str">
        <f t="shared" si="4"/>
        <v>Not selected</v>
      </c>
      <c r="M54" s="118" t="str">
        <f t="shared" si="5"/>
        <v>Not selected</v>
      </c>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row>
    <row r="55" spans="1:116" s="2" customFormat="1" ht="12.75">
      <c r="A55" s="10"/>
      <c r="B55" s="29" t="s">
        <v>60</v>
      </c>
      <c r="C55" s="51">
        <v>0</v>
      </c>
      <c r="D55" s="167" t="str">
        <f t="shared" si="0"/>
        <v>Not selected</v>
      </c>
      <c r="E55" s="53" t="str">
        <f t="shared" si="1"/>
        <v>Not selected</v>
      </c>
      <c r="F55" s="54" t="str">
        <f t="shared" si="2"/>
        <v>Not selected</v>
      </c>
      <c r="G55" s="13"/>
      <c r="H55" s="45"/>
      <c r="I55" s="45"/>
      <c r="J55" s="14"/>
      <c r="K55" s="55" t="str">
        <f t="shared" si="3"/>
        <v>Not selected</v>
      </c>
      <c r="L55" s="117" t="str">
        <f t="shared" si="4"/>
        <v>Not selected</v>
      </c>
      <c r="M55" s="118" t="str">
        <f t="shared" si="5"/>
        <v>Not selected</v>
      </c>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row>
    <row r="56" spans="1:116" s="2" customFormat="1" ht="12.75">
      <c r="A56" s="10"/>
      <c r="B56" s="29" t="s">
        <v>60</v>
      </c>
      <c r="C56" s="51">
        <v>0</v>
      </c>
      <c r="D56" s="167" t="str">
        <f t="shared" si="0"/>
        <v>Not selected</v>
      </c>
      <c r="E56" s="53" t="str">
        <f t="shared" si="1"/>
        <v>Not selected</v>
      </c>
      <c r="F56" s="54" t="str">
        <f t="shared" si="2"/>
        <v>Not selected</v>
      </c>
      <c r="G56" s="13"/>
      <c r="H56" s="45"/>
      <c r="I56" s="45"/>
      <c r="J56" s="14"/>
      <c r="K56" s="55" t="str">
        <f t="shared" si="3"/>
        <v>Not selected</v>
      </c>
      <c r="L56" s="117" t="str">
        <f t="shared" si="4"/>
        <v>Not selected</v>
      </c>
      <c r="M56" s="118" t="str">
        <f t="shared" si="5"/>
        <v>Not selected</v>
      </c>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row>
    <row r="57" spans="1:116" s="2" customFormat="1" ht="12.75">
      <c r="A57" s="10"/>
      <c r="B57" s="29" t="s">
        <v>60</v>
      </c>
      <c r="C57" s="51">
        <v>0</v>
      </c>
      <c r="D57" s="167" t="str">
        <f t="shared" si="0"/>
        <v>Not selected</v>
      </c>
      <c r="E57" s="53" t="str">
        <f t="shared" si="1"/>
        <v>Not selected</v>
      </c>
      <c r="F57" s="54" t="str">
        <f t="shared" si="2"/>
        <v>Not selected</v>
      </c>
      <c r="G57" s="13"/>
      <c r="H57" s="45"/>
      <c r="I57" s="45"/>
      <c r="J57" s="14"/>
      <c r="K57" s="55" t="str">
        <f t="shared" si="3"/>
        <v>Not selected</v>
      </c>
      <c r="L57" s="117" t="str">
        <f t="shared" si="4"/>
        <v>Not selected</v>
      </c>
      <c r="M57" s="118" t="str">
        <f t="shared" si="5"/>
        <v>Not selected</v>
      </c>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row>
    <row r="58" spans="1:116" s="2" customFormat="1" ht="12.75">
      <c r="A58" s="10"/>
      <c r="B58" s="29" t="s">
        <v>60</v>
      </c>
      <c r="C58" s="51">
        <v>0</v>
      </c>
      <c r="D58" s="167" t="str">
        <f t="shared" si="0"/>
        <v>Not selected</v>
      </c>
      <c r="E58" s="53" t="str">
        <f t="shared" si="1"/>
        <v>Not selected</v>
      </c>
      <c r="F58" s="54" t="str">
        <f t="shared" si="2"/>
        <v>Not selected</v>
      </c>
      <c r="G58" s="13"/>
      <c r="H58" s="45"/>
      <c r="I58" s="45"/>
      <c r="J58" s="14"/>
      <c r="K58" s="55" t="str">
        <f t="shared" si="3"/>
        <v>Not selected</v>
      </c>
      <c r="L58" s="117" t="str">
        <f t="shared" si="4"/>
        <v>Not selected</v>
      </c>
      <c r="M58" s="118" t="str">
        <f t="shared" si="5"/>
        <v>Not selected</v>
      </c>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row>
    <row r="59" spans="1:116" s="2" customFormat="1" ht="12.75">
      <c r="A59" s="10"/>
      <c r="B59" s="29" t="s">
        <v>60</v>
      </c>
      <c r="C59" s="51">
        <v>0</v>
      </c>
      <c r="D59" s="167" t="str">
        <f t="shared" si="0"/>
        <v>Not selected</v>
      </c>
      <c r="E59" s="53" t="str">
        <f t="shared" si="1"/>
        <v>Not selected</v>
      </c>
      <c r="F59" s="54" t="str">
        <f t="shared" si="2"/>
        <v>Not selected</v>
      </c>
      <c r="G59" s="13"/>
      <c r="H59" s="45"/>
      <c r="I59" s="45"/>
      <c r="J59" s="14"/>
      <c r="K59" s="55" t="str">
        <f t="shared" si="3"/>
        <v>Not selected</v>
      </c>
      <c r="L59" s="117" t="str">
        <f t="shared" si="4"/>
        <v>Not selected</v>
      </c>
      <c r="M59" s="118" t="str">
        <f t="shared" si="5"/>
        <v>Not selected</v>
      </c>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row>
    <row r="60" spans="1:116" s="2" customFormat="1" ht="12.75">
      <c r="A60" s="10"/>
      <c r="B60" s="29" t="s">
        <v>60</v>
      </c>
      <c r="C60" s="51">
        <v>0</v>
      </c>
      <c r="D60" s="167" t="str">
        <f t="shared" si="0"/>
        <v>Not selected</v>
      </c>
      <c r="E60" s="53" t="str">
        <f t="shared" si="1"/>
        <v>Not selected</v>
      </c>
      <c r="F60" s="54" t="str">
        <f t="shared" si="2"/>
        <v>Not selected</v>
      </c>
      <c r="G60" s="13"/>
      <c r="H60" s="45"/>
      <c r="I60" s="45"/>
      <c r="J60" s="14"/>
      <c r="K60" s="55" t="str">
        <f t="shared" si="3"/>
        <v>Not selected</v>
      </c>
      <c r="L60" s="117" t="str">
        <f t="shared" si="4"/>
        <v>Not selected</v>
      </c>
      <c r="M60" s="118" t="str">
        <f t="shared" si="5"/>
        <v>Not selected</v>
      </c>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row>
    <row r="61" spans="1:116" s="2" customFormat="1" ht="12.75">
      <c r="A61" s="10"/>
      <c r="B61" s="29" t="s">
        <v>60</v>
      </c>
      <c r="C61" s="51">
        <v>0</v>
      </c>
      <c r="D61" s="167" t="str">
        <f t="shared" si="0"/>
        <v>Not selected</v>
      </c>
      <c r="E61" s="53" t="str">
        <f t="shared" si="1"/>
        <v>Not selected</v>
      </c>
      <c r="F61" s="54" t="str">
        <f t="shared" si="2"/>
        <v>Not selected</v>
      </c>
      <c r="G61" s="13"/>
      <c r="H61" s="45"/>
      <c r="I61" s="45"/>
      <c r="J61" s="14"/>
      <c r="K61" s="55" t="str">
        <f t="shared" si="3"/>
        <v>Not selected</v>
      </c>
      <c r="L61" s="117" t="str">
        <f t="shared" si="4"/>
        <v>Not selected</v>
      </c>
      <c r="M61" s="118" t="str">
        <f t="shared" si="5"/>
        <v>Not selected</v>
      </c>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row>
    <row r="62" spans="1:116" ht="15.75" thickBot="1">
      <c r="B62" s="30" t="s">
        <v>60</v>
      </c>
      <c r="C62" s="57">
        <v>0</v>
      </c>
      <c r="D62" s="169" t="str">
        <f t="shared" si="0"/>
        <v>Not selected</v>
      </c>
      <c r="E62" s="59" t="str">
        <f t="shared" si="1"/>
        <v>Not selected</v>
      </c>
      <c r="F62" s="60" t="str">
        <f t="shared" si="2"/>
        <v>Not selected</v>
      </c>
      <c r="G62" s="15"/>
      <c r="H62" s="66"/>
      <c r="I62" s="66"/>
      <c r="J62" s="16"/>
      <c r="K62" s="62" t="str">
        <f t="shared" si="3"/>
        <v>Not selected</v>
      </c>
      <c r="L62" s="136" t="str">
        <f t="shared" si="4"/>
        <v>Not selected</v>
      </c>
      <c r="M62" s="131" t="str">
        <f t="shared" si="5"/>
        <v>Not selected</v>
      </c>
    </row>
    <row r="63" spans="1:116">
      <c r="B63" s="64"/>
      <c r="J63" s="45"/>
    </row>
    <row r="64" spans="1:116">
      <c r="B64" s="64"/>
      <c r="J64" s="45"/>
    </row>
    <row r="65" spans="2:10">
      <c r="B65" s="64"/>
      <c r="J65" s="45"/>
    </row>
    <row r="66" spans="2:10">
      <c r="B66" s="64"/>
      <c r="J66" s="45"/>
    </row>
    <row r="67" spans="2:10">
      <c r="B67" s="64"/>
      <c r="J67" s="45"/>
    </row>
    <row r="68" spans="2:10">
      <c r="B68" s="64"/>
      <c r="J68" s="45"/>
    </row>
    <row r="69" spans="2:10">
      <c r="B69" s="64"/>
      <c r="J69" s="45"/>
    </row>
    <row r="70" spans="2:10">
      <c r="B70" s="64"/>
      <c r="J70" s="45"/>
    </row>
    <row r="71" spans="2:10">
      <c r="B71" s="64"/>
      <c r="J71" s="45"/>
    </row>
    <row r="72" spans="2:10">
      <c r="B72" s="64"/>
      <c r="J72" s="45"/>
    </row>
    <row r="73" spans="2:10">
      <c r="J73" s="65"/>
    </row>
  </sheetData>
  <mergeCells count="19">
    <mergeCell ref="B2:I2"/>
    <mergeCell ref="J2:M2"/>
    <mergeCell ref="D3:E3"/>
    <mergeCell ref="H3:J3"/>
    <mergeCell ref="D4:E4"/>
    <mergeCell ref="H4:J4"/>
    <mergeCell ref="F3:G9"/>
    <mergeCell ref="K21:M21"/>
    <mergeCell ref="D5:E5"/>
    <mergeCell ref="H5:J5"/>
    <mergeCell ref="D6:E6"/>
    <mergeCell ref="H6:J6"/>
    <mergeCell ref="H7:J7"/>
    <mergeCell ref="D8:E8"/>
    <mergeCell ref="H8:J8"/>
    <mergeCell ref="D19:E19"/>
    <mergeCell ref="H9:J9"/>
    <mergeCell ref="D21:F21"/>
    <mergeCell ref="H10:M11"/>
  </mergeCells>
  <conditionalFormatting sqref="D23:F62">
    <cfRule type="cellIs" dxfId="12" priority="7" operator="equal">
      <formula>0</formula>
    </cfRule>
    <cfRule type="cellIs" dxfId="11" priority="12" operator="lessThan">
      <formula>0</formula>
    </cfRule>
    <cfRule type="cellIs" dxfId="10" priority="13" operator="greaterThan">
      <formula>1</formula>
    </cfRule>
  </conditionalFormatting>
  <conditionalFormatting sqref="C23:C62">
    <cfRule type="cellIs" dxfId="9" priority="9" operator="equal">
      <formula>0</formula>
    </cfRule>
    <cfRule type="cellIs" dxfId="8" priority="10" operator="lessThan">
      <formula>0</formula>
    </cfRule>
    <cfRule type="cellIs" dxfId="7" priority="11" operator="greaterThan">
      <formula>1</formula>
    </cfRule>
  </conditionalFormatting>
  <conditionalFormatting sqref="C23:C70">
    <cfRule type="cellIs" dxfId="6" priority="8" operator="equal">
      <formula>1</formula>
    </cfRule>
  </conditionalFormatting>
  <conditionalFormatting sqref="K23:M62">
    <cfRule type="cellIs" dxfId="5" priority="4" operator="equal">
      <formula>0</formula>
    </cfRule>
    <cfRule type="cellIs" dxfId="4" priority="5" operator="lessThan">
      <formula>0</formula>
    </cfRule>
    <cfRule type="cellIs" dxfId="3" priority="6" operator="greaterThan">
      <formula>1</formula>
    </cfRule>
  </conditionalFormatting>
  <conditionalFormatting sqref="D19">
    <cfRule type="cellIs" dxfId="2" priority="1" operator="lessThan">
      <formula>1</formula>
    </cfRule>
    <cfRule type="cellIs" dxfId="1" priority="2" operator="equal">
      <formula>1</formula>
    </cfRule>
    <cfRule type="cellIs" dxfId="0" priority="3" operator="greaterThan">
      <formula>1</formula>
    </cfRule>
  </conditionalFormatting>
  <dataValidations count="2">
    <dataValidation type="decimal" allowBlank="1" showInputMessage="1" showErrorMessage="1" errorTitle="Delta" error="by definition delta value must be &gt;-1000" promptTitle="Type or paste value" sqref="C23:C61">
      <formula1>-999.999999999999</formula1>
      <formula2>1E+37</formula2>
    </dataValidation>
    <dataValidation type="decimal" allowBlank="1" showInputMessage="1" showErrorMessage="1" errorTitle="Delta" error="by definition delta value must be &gt;-1000" sqref="C62">
      <formula1>-999.999999999999</formula1>
      <formula2>1E+37</formula2>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6">
        <x14:dataValidation type="list" allowBlank="1" showInputMessage="1" showErrorMessage="1">
          <x14:formula1>
            <xm:f>Tables!$C$48:$C$54</xm:f>
          </x14:formula1>
          <xm:sqref>D6</xm:sqref>
        </x14:dataValidation>
        <x14:dataValidation type="list" allowBlank="1" showInputMessage="1" showErrorMessage="1">
          <x14:formula1>
            <xm:f>Constants!$A$42:$A$46</xm:f>
          </x14:formula1>
          <xm:sqref>D3</xm:sqref>
        </x14:dataValidation>
        <x14:dataValidation type="list" allowBlank="1" showInputMessage="1" showErrorMessage="1">
          <x14:formula1>
            <xm:f>Tables!$C$78:$C$81</xm:f>
          </x14:formula1>
          <xm:sqref>D12</xm:sqref>
        </x14:dataValidation>
        <x14:dataValidation type="list" allowBlank="1" showInputMessage="1" showErrorMessage="1">
          <x14:formula1>
            <xm:f>Tables!$C$69:$C$72</xm:f>
          </x14:formula1>
          <xm:sqref>D9:E9</xm:sqref>
        </x14:dataValidation>
        <x14:dataValidation type="list" allowBlank="1" showInputMessage="1" showErrorMessage="1">
          <x14:formula1>
            <xm:f>Constants!$B$57:$B$60</xm:f>
          </x14:formula1>
          <xm:sqref>D15</xm:sqref>
        </x14:dataValidation>
        <x14:dataValidation type="list" allowBlank="1" showInputMessage="1" showErrorMessage="1">
          <x14:formula1>
            <xm:f>Constants!$B$64:$B$67</xm:f>
          </x14:formula1>
          <xm:sqref>D17</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O86"/>
  <sheetViews>
    <sheetView zoomScaleNormal="100" workbookViewId="0">
      <pane xSplit="3" ySplit="1" topLeftCell="D23" activePane="bottomRight" state="frozen"/>
      <selection pane="topRight" activeCell="D1" sqref="D1"/>
      <selection pane="bottomLeft" activeCell="A2" sqref="A2"/>
      <selection pane="bottomRight" activeCell="C41" sqref="C41"/>
    </sheetView>
  </sheetViews>
  <sheetFormatPr defaultRowHeight="15"/>
  <cols>
    <col min="1" max="1" width="9.28515625" style="84" bestFit="1" customWidth="1"/>
    <col min="2" max="2" width="20.42578125" style="84" customWidth="1"/>
    <col min="3" max="3" width="17.5703125" style="85" customWidth="1"/>
    <col min="4" max="4" width="15.42578125" style="276" customWidth="1"/>
    <col min="5" max="5" width="11.7109375" style="86" customWidth="1"/>
    <col min="6" max="6" width="11" style="84" customWidth="1"/>
    <col min="7" max="7" width="21.85546875" style="87" customWidth="1"/>
    <col min="8" max="8" width="31.42578125" style="88" customWidth="1"/>
    <col min="9" max="9" width="69.140625" style="87" customWidth="1"/>
    <col min="10" max="10" width="14.140625" style="87" customWidth="1"/>
    <col min="11" max="14" width="9.140625" style="87"/>
    <col min="15" max="15" width="15.42578125" style="87" bestFit="1" customWidth="1"/>
    <col min="16" max="16384" width="9.140625" style="87"/>
  </cols>
  <sheetData>
    <row r="1" spans="1:10" s="67" customFormat="1" ht="30">
      <c r="A1" s="67" t="s">
        <v>15</v>
      </c>
      <c r="B1" s="67" t="s">
        <v>16</v>
      </c>
      <c r="C1" s="68" t="s">
        <v>17</v>
      </c>
      <c r="D1" s="68" t="s">
        <v>18</v>
      </c>
      <c r="E1" s="69" t="s">
        <v>19</v>
      </c>
      <c r="F1" s="69" t="s">
        <v>120</v>
      </c>
      <c r="G1" s="67" t="s">
        <v>147</v>
      </c>
      <c r="H1" s="70" t="s">
        <v>20</v>
      </c>
      <c r="I1" s="151" t="s">
        <v>217</v>
      </c>
      <c r="J1" s="67" t="s">
        <v>292</v>
      </c>
    </row>
    <row r="2" spans="1:10" s="71" customFormat="1">
      <c r="C2" s="68" t="s">
        <v>256</v>
      </c>
      <c r="D2" s="155" t="s">
        <v>259</v>
      </c>
      <c r="E2" s="156" t="s">
        <v>146</v>
      </c>
      <c r="G2" s="72" t="s">
        <v>258</v>
      </c>
      <c r="H2" s="72" t="s">
        <v>146</v>
      </c>
      <c r="I2" s="157"/>
    </row>
    <row r="3" spans="1:10" s="73" customFormat="1" ht="30">
      <c r="A3" s="73">
        <v>1980</v>
      </c>
      <c r="B3" s="74" t="s">
        <v>247</v>
      </c>
      <c r="C3" s="75">
        <v>1.5559999999999999E-4</v>
      </c>
      <c r="D3" s="269">
        <v>1.1999999999999999E-7</v>
      </c>
      <c r="E3" s="76" t="s">
        <v>10</v>
      </c>
      <c r="F3" s="73" t="s">
        <v>5</v>
      </c>
      <c r="G3" s="77" t="s">
        <v>27</v>
      </c>
      <c r="H3" s="77" t="s">
        <v>11</v>
      </c>
      <c r="I3" s="78" t="s">
        <v>12</v>
      </c>
    </row>
    <row r="4" spans="1:10" s="73" customFormat="1" ht="15.75">
      <c r="A4" s="73">
        <v>1980</v>
      </c>
      <c r="B4" s="74" t="s">
        <v>247</v>
      </c>
      <c r="C4" s="75">
        <v>1.5574999999999999E-4</v>
      </c>
      <c r="D4" s="269">
        <v>8.0000000000000002E-8</v>
      </c>
      <c r="E4" s="76" t="s">
        <v>8</v>
      </c>
      <c r="F4" s="73" t="s">
        <v>5</v>
      </c>
      <c r="G4" s="77" t="s">
        <v>26</v>
      </c>
      <c r="H4" s="77"/>
      <c r="I4" s="78" t="s">
        <v>9</v>
      </c>
    </row>
    <row r="5" spans="1:10" s="73" customFormat="1" ht="15.75">
      <c r="A5" s="73">
        <v>1970</v>
      </c>
      <c r="B5" s="74" t="s">
        <v>247</v>
      </c>
      <c r="C5" s="75">
        <v>1.5576000000000001E-4</v>
      </c>
      <c r="D5" s="269">
        <v>4.9999999999999998E-8</v>
      </c>
      <c r="E5" s="76"/>
      <c r="F5" s="73" t="s">
        <v>5</v>
      </c>
      <c r="G5" s="77" t="s">
        <v>25</v>
      </c>
      <c r="H5" s="77" t="s">
        <v>7</v>
      </c>
      <c r="I5" s="78" t="s">
        <v>142</v>
      </c>
    </row>
    <row r="6" spans="1:10" s="73" customFormat="1" ht="15.75">
      <c r="A6" s="73">
        <v>1961</v>
      </c>
      <c r="B6" s="74" t="s">
        <v>247</v>
      </c>
      <c r="C6" s="75">
        <f>1/6328</f>
        <v>1.5802781289506955E-4</v>
      </c>
      <c r="D6" s="269">
        <v>1.9999999999999999E-6</v>
      </c>
      <c r="E6" s="76" t="s">
        <v>4</v>
      </c>
      <c r="F6" s="73" t="s">
        <v>5</v>
      </c>
      <c r="G6" s="77" t="s">
        <v>24</v>
      </c>
      <c r="H6" s="77"/>
      <c r="I6" s="78" t="s">
        <v>141</v>
      </c>
    </row>
    <row r="7" spans="1:10" s="94" customFormat="1" ht="15.75">
      <c r="A7" s="90" t="s">
        <v>214</v>
      </c>
      <c r="B7" s="91" t="s">
        <v>248</v>
      </c>
      <c r="C7" s="92" t="s">
        <v>219</v>
      </c>
      <c r="D7" s="270" t="s">
        <v>214</v>
      </c>
      <c r="E7" s="93" t="s">
        <v>214</v>
      </c>
      <c r="F7" s="90" t="s">
        <v>215</v>
      </c>
      <c r="G7" s="94" t="s">
        <v>214</v>
      </c>
      <c r="H7" s="37"/>
      <c r="I7" s="94" t="s">
        <v>216</v>
      </c>
    </row>
    <row r="8" spans="1:10" s="78" customFormat="1">
      <c r="A8" s="73"/>
      <c r="B8" s="73"/>
      <c r="C8" s="75"/>
      <c r="D8" s="269"/>
      <c r="E8" s="76"/>
      <c r="F8" s="73"/>
      <c r="H8" s="77"/>
    </row>
    <row r="9" spans="1:10" s="78" customFormat="1">
      <c r="A9" s="73"/>
      <c r="B9" s="73"/>
      <c r="C9" s="75"/>
      <c r="D9" s="269"/>
      <c r="E9" s="76"/>
      <c r="F9" s="73"/>
      <c r="H9" s="77"/>
    </row>
    <row r="10" spans="1:10" s="78" customFormat="1">
      <c r="A10" s="73"/>
      <c r="B10" s="73"/>
      <c r="C10" s="75"/>
      <c r="D10" s="269"/>
      <c r="E10" s="76"/>
      <c r="F10" s="73"/>
      <c r="H10" s="77"/>
    </row>
    <row r="11" spans="1:10" s="78" customFormat="1">
      <c r="A11" s="73"/>
      <c r="B11" s="73"/>
      <c r="C11" s="75"/>
      <c r="D11" s="269"/>
      <c r="E11" s="76"/>
      <c r="F11" s="73"/>
      <c r="H11" s="77"/>
    </row>
    <row r="12" spans="1:10" s="71" customFormat="1">
      <c r="C12" s="68" t="s">
        <v>256</v>
      </c>
      <c r="D12" s="155" t="s">
        <v>259</v>
      </c>
      <c r="E12" s="156" t="s">
        <v>146</v>
      </c>
      <c r="G12" s="72" t="s">
        <v>258</v>
      </c>
      <c r="H12" s="72" t="s">
        <v>146</v>
      </c>
      <c r="I12" s="157"/>
    </row>
    <row r="13" spans="1:10" s="79" customFormat="1" ht="15.75">
      <c r="A13" s="79">
        <v>2019</v>
      </c>
      <c r="B13" s="80" t="s">
        <v>245</v>
      </c>
      <c r="C13" s="81">
        <v>1.1090749162644561E-2</v>
      </c>
      <c r="D13" s="271">
        <v>2.3419877968241078E-5</v>
      </c>
      <c r="E13" s="82" t="s">
        <v>94</v>
      </c>
      <c r="F13" s="79" t="s">
        <v>5</v>
      </c>
      <c r="G13" s="83" t="s">
        <v>106</v>
      </c>
      <c r="H13" s="83" t="s">
        <v>97</v>
      </c>
      <c r="I13" s="152" t="s">
        <v>135</v>
      </c>
    </row>
    <row r="14" spans="1:10" s="79" customFormat="1" ht="15.75">
      <c r="A14" s="79">
        <v>1999</v>
      </c>
      <c r="B14" s="80" t="s">
        <v>245</v>
      </c>
      <c r="C14" s="81">
        <v>1.1093775681341719E-2</v>
      </c>
      <c r="D14" s="271">
        <v>1.8035188544688427E-5</v>
      </c>
      <c r="E14" s="82" t="s">
        <v>94</v>
      </c>
      <c r="F14" s="79" t="s">
        <v>5</v>
      </c>
      <c r="G14" s="83" t="s">
        <v>115</v>
      </c>
      <c r="H14" s="83" t="s">
        <v>97</v>
      </c>
      <c r="I14" s="152" t="s">
        <v>98</v>
      </c>
    </row>
    <row r="15" spans="1:10" s="79" customFormat="1" ht="15.75">
      <c r="A15" s="79">
        <v>2004</v>
      </c>
      <c r="B15" s="80" t="s">
        <v>245</v>
      </c>
      <c r="C15" s="81">
        <v>1.1101E-2</v>
      </c>
      <c r="D15" s="271">
        <v>1.5999999999999999E-5</v>
      </c>
      <c r="E15" s="82" t="s">
        <v>94</v>
      </c>
      <c r="F15" s="79" t="s">
        <v>5</v>
      </c>
      <c r="G15" s="83" t="s">
        <v>104</v>
      </c>
      <c r="H15" s="83" t="s">
        <v>99</v>
      </c>
      <c r="I15" s="152" t="s">
        <v>100</v>
      </c>
    </row>
    <row r="16" spans="1:10" s="79" customFormat="1" ht="15.75">
      <c r="A16" s="79">
        <v>2015</v>
      </c>
      <c r="B16" s="80" t="s">
        <v>245</v>
      </c>
      <c r="C16" s="81">
        <v>1.1115E-2</v>
      </c>
      <c r="D16" s="271">
        <v>2.6999999999999999E-5</v>
      </c>
      <c r="E16" s="82" t="s">
        <v>94</v>
      </c>
      <c r="F16" s="79" t="s">
        <v>5</v>
      </c>
      <c r="G16" s="83" t="s">
        <v>117</v>
      </c>
      <c r="H16" s="83" t="s">
        <v>211</v>
      </c>
      <c r="I16" s="152" t="s">
        <v>134</v>
      </c>
    </row>
    <row r="17" spans="1:9" s="79" customFormat="1" ht="15.75">
      <c r="A17" s="79">
        <v>2019</v>
      </c>
      <c r="B17" s="80" t="s">
        <v>245</v>
      </c>
      <c r="C17" s="81">
        <v>1.1117091527107428E-2</v>
      </c>
      <c r="D17" s="271">
        <v>3.8664137821158418E-5</v>
      </c>
      <c r="E17" s="82" t="s">
        <v>102</v>
      </c>
      <c r="F17" s="79" t="s">
        <v>69</v>
      </c>
      <c r="G17" s="83" t="s">
        <v>118</v>
      </c>
      <c r="H17" s="83" t="s">
        <v>103</v>
      </c>
      <c r="I17" s="152" t="s">
        <v>135</v>
      </c>
    </row>
    <row r="18" spans="1:9" s="79" customFormat="1" ht="15.75">
      <c r="A18" s="79">
        <v>2008</v>
      </c>
      <c r="B18" s="80" t="s">
        <v>245</v>
      </c>
      <c r="C18" s="81">
        <v>1.1124E-2</v>
      </c>
      <c r="D18" s="271">
        <v>4.5000000000000003E-5</v>
      </c>
      <c r="E18" s="82" t="s">
        <v>4</v>
      </c>
      <c r="F18" s="79" t="s">
        <v>69</v>
      </c>
      <c r="G18" s="83" t="s">
        <v>105</v>
      </c>
      <c r="H18" s="83" t="s">
        <v>212</v>
      </c>
      <c r="I18" s="152" t="s">
        <v>136</v>
      </c>
    </row>
    <row r="19" spans="1:9" s="79" customFormat="1" ht="15.75">
      <c r="A19" s="79">
        <v>2007</v>
      </c>
      <c r="B19" s="80" t="s">
        <v>245</v>
      </c>
      <c r="C19" s="81">
        <v>1.1137599999999999E-2</v>
      </c>
      <c r="D19" s="271">
        <v>1.5999999999999999E-6</v>
      </c>
      <c r="E19" s="82" t="s">
        <v>4</v>
      </c>
      <c r="F19" s="79" t="s">
        <v>5</v>
      </c>
      <c r="G19" s="83" t="s">
        <v>116</v>
      </c>
      <c r="H19" s="83" t="s">
        <v>95</v>
      </c>
      <c r="I19" s="152" t="s">
        <v>101</v>
      </c>
    </row>
    <row r="20" spans="1:9" s="79" customFormat="1" ht="15.75">
      <c r="A20" s="79">
        <v>1990</v>
      </c>
      <c r="B20" s="80" t="s">
        <v>245</v>
      </c>
      <c r="C20" s="81">
        <v>1.1179700000000001E-2</v>
      </c>
      <c r="D20" s="271">
        <v>2.8E-5</v>
      </c>
      <c r="E20" s="82" t="s">
        <v>94</v>
      </c>
      <c r="F20" s="79" t="s">
        <v>5</v>
      </c>
      <c r="G20" s="83" t="s">
        <v>114</v>
      </c>
      <c r="H20" s="83" t="s">
        <v>95</v>
      </c>
      <c r="I20" s="152" t="s">
        <v>96</v>
      </c>
    </row>
    <row r="21" spans="1:9" s="79" customFormat="1" ht="15.75">
      <c r="A21" s="79">
        <v>2001</v>
      </c>
      <c r="B21" s="80" t="s">
        <v>245</v>
      </c>
      <c r="C21" s="81">
        <v>1.11802E-2</v>
      </c>
      <c r="D21" s="271">
        <v>2.8E-5</v>
      </c>
      <c r="E21" s="82" t="s">
        <v>94</v>
      </c>
      <c r="F21" s="79" t="s">
        <v>13</v>
      </c>
      <c r="G21" s="83" t="s">
        <v>28</v>
      </c>
      <c r="H21" s="83" t="s">
        <v>210</v>
      </c>
      <c r="I21" s="152" t="s">
        <v>140</v>
      </c>
    </row>
    <row r="22" spans="1:9" s="79" customFormat="1" ht="90">
      <c r="A22" s="79">
        <v>1957</v>
      </c>
      <c r="B22" s="80" t="s">
        <v>245</v>
      </c>
      <c r="C22" s="81">
        <v>1.1237199999999999E-2</v>
      </c>
      <c r="D22" s="271">
        <v>3.0000000000000001E-5</v>
      </c>
      <c r="E22" s="82" t="s">
        <v>4</v>
      </c>
      <c r="F22" s="79" t="s">
        <v>91</v>
      </c>
      <c r="G22" s="83" t="s">
        <v>129</v>
      </c>
      <c r="H22" s="83" t="s">
        <v>92</v>
      </c>
      <c r="I22" s="153" t="s">
        <v>93</v>
      </c>
    </row>
    <row r="23" spans="1:9" s="99" customFormat="1" ht="15.75">
      <c r="A23" s="95" t="s">
        <v>214</v>
      </c>
      <c r="B23" s="96" t="s">
        <v>246</v>
      </c>
      <c r="C23" s="97" t="s">
        <v>219</v>
      </c>
      <c r="D23" s="272" t="s">
        <v>214</v>
      </c>
      <c r="E23" s="98" t="s">
        <v>214</v>
      </c>
      <c r="F23" s="95" t="s">
        <v>215</v>
      </c>
      <c r="G23" s="99" t="s">
        <v>214</v>
      </c>
      <c r="H23" s="89"/>
      <c r="I23" s="99" t="s">
        <v>216</v>
      </c>
    </row>
    <row r="24" spans="1:9" s="71" customFormat="1">
      <c r="C24" s="68" t="s">
        <v>256</v>
      </c>
      <c r="D24" s="155" t="s">
        <v>259</v>
      </c>
      <c r="E24" s="156" t="s">
        <v>146</v>
      </c>
      <c r="G24" s="72" t="s">
        <v>258</v>
      </c>
      <c r="H24" s="72" t="s">
        <v>146</v>
      </c>
      <c r="I24" s="157"/>
    </row>
    <row r="25" spans="1:9" s="73" customFormat="1" ht="15.75">
      <c r="A25" s="73">
        <v>1931</v>
      </c>
      <c r="B25" s="74" t="s">
        <v>244</v>
      </c>
      <c r="C25" s="75">
        <f>1/274.5</f>
        <v>3.6429872495446266E-3</v>
      </c>
      <c r="D25" s="269" t="s">
        <v>46</v>
      </c>
      <c r="E25" s="76"/>
      <c r="F25" s="73" t="s">
        <v>5</v>
      </c>
      <c r="G25" s="77" t="s">
        <v>126</v>
      </c>
      <c r="H25" s="77"/>
      <c r="I25" s="78" t="s">
        <v>204</v>
      </c>
    </row>
    <row r="26" spans="1:9" s="73" customFormat="1" ht="15.75">
      <c r="A26" s="73">
        <v>1950</v>
      </c>
      <c r="B26" s="74" t="s">
        <v>244</v>
      </c>
      <c r="C26" s="75">
        <f>1/273</f>
        <v>3.663003663003663E-3</v>
      </c>
      <c r="D26" s="269">
        <f>C26-(1/(273+1))</f>
        <v>1.3368626507312756E-5</v>
      </c>
      <c r="E26" s="76"/>
      <c r="F26" s="73" t="s">
        <v>5</v>
      </c>
      <c r="G26" s="77" t="s">
        <v>87</v>
      </c>
      <c r="H26" s="77" t="s">
        <v>7</v>
      </c>
      <c r="I26" s="78" t="s">
        <v>84</v>
      </c>
    </row>
    <row r="27" spans="1:9" s="73" customFormat="1" ht="15.75">
      <c r="A27" s="73">
        <v>1996</v>
      </c>
      <c r="B27" s="74" t="s">
        <v>244</v>
      </c>
      <c r="C27" s="75">
        <f>1/272.87</f>
        <v>3.66474878147103E-3</v>
      </c>
      <c r="D27" s="269">
        <f>C27-(1/(272.87+0.11))</f>
        <v>1.476746889742149E-6</v>
      </c>
      <c r="E27" s="76" t="s">
        <v>4</v>
      </c>
      <c r="F27" s="73" t="s">
        <v>5</v>
      </c>
      <c r="G27" s="77" t="s">
        <v>128</v>
      </c>
      <c r="H27" s="77" t="s">
        <v>85</v>
      </c>
      <c r="I27" s="78" t="s">
        <v>205</v>
      </c>
    </row>
    <row r="28" spans="1:9" s="73" customFormat="1" ht="15.75">
      <c r="A28" s="73">
        <v>1984</v>
      </c>
      <c r="B28" s="74" t="s">
        <v>244</v>
      </c>
      <c r="C28" s="75">
        <f>1/272.22</f>
        <v>3.673499375505106E-3</v>
      </c>
      <c r="D28" s="269">
        <f>C28-(1/(272+0.75))</f>
        <v>7.1382389331534936E-6</v>
      </c>
      <c r="E28" s="76"/>
      <c r="F28" s="73" t="s">
        <v>48</v>
      </c>
      <c r="G28" s="77" t="s">
        <v>90</v>
      </c>
      <c r="H28" s="77" t="s">
        <v>209</v>
      </c>
      <c r="I28" s="78" t="s">
        <v>145</v>
      </c>
    </row>
    <row r="29" spans="1:9" s="73" customFormat="1" ht="15.75">
      <c r="A29" s="73">
        <v>1958</v>
      </c>
      <c r="B29" s="74" t="s">
        <v>244</v>
      </c>
      <c r="C29" s="75">
        <f>1/272</f>
        <v>3.6764705882352941E-3</v>
      </c>
      <c r="D29" s="269">
        <f>C29-(1/(272+0.3))</f>
        <v>4.0504633730099014E-6</v>
      </c>
      <c r="E29" s="76"/>
      <c r="F29" s="73" t="s">
        <v>5</v>
      </c>
      <c r="G29" s="77" t="s">
        <v>89</v>
      </c>
      <c r="H29" s="77" t="s">
        <v>7</v>
      </c>
      <c r="I29" s="78" t="s">
        <v>206</v>
      </c>
    </row>
    <row r="30" spans="1:9" s="73" customFormat="1" ht="15.75">
      <c r="A30" s="73">
        <v>2001</v>
      </c>
      <c r="B30" s="74" t="s">
        <v>244</v>
      </c>
      <c r="C30" s="75">
        <v>3.6782E-3</v>
      </c>
      <c r="D30" s="269">
        <v>1.5E-6</v>
      </c>
      <c r="E30" s="76" t="s">
        <v>4</v>
      </c>
      <c r="F30" s="73" t="s">
        <v>13</v>
      </c>
      <c r="G30" s="77" t="s">
        <v>28</v>
      </c>
      <c r="H30" s="77" t="s">
        <v>213</v>
      </c>
      <c r="I30" s="78" t="s">
        <v>140</v>
      </c>
    </row>
    <row r="31" spans="1:9" s="73" customFormat="1" ht="15.75">
      <c r="A31" s="73">
        <v>1939</v>
      </c>
      <c r="B31" s="74" t="s">
        <v>244</v>
      </c>
      <c r="C31" s="75">
        <f>1/((100-0.368)/0.368)</f>
        <v>3.6935924201059898E-3</v>
      </c>
      <c r="D31" s="269" t="s">
        <v>46</v>
      </c>
      <c r="E31" s="76"/>
      <c r="F31" s="73" t="s">
        <v>5</v>
      </c>
      <c r="G31" s="77" t="s">
        <v>86</v>
      </c>
      <c r="H31" s="77"/>
      <c r="I31" s="78" t="s">
        <v>83</v>
      </c>
    </row>
    <row r="32" spans="1:9" s="73" customFormat="1" ht="15.75">
      <c r="A32" s="73">
        <v>1935</v>
      </c>
      <c r="B32" s="74" t="s">
        <v>244</v>
      </c>
      <c r="C32" s="75">
        <f>1/265</f>
        <v>3.7735849056603774E-3</v>
      </c>
      <c r="D32" s="269" t="s">
        <v>46</v>
      </c>
      <c r="E32" s="76"/>
      <c r="F32" s="73" t="s">
        <v>5</v>
      </c>
      <c r="G32" s="77" t="s">
        <v>127</v>
      </c>
      <c r="H32" s="77"/>
      <c r="I32" s="78" t="s">
        <v>139</v>
      </c>
    </row>
    <row r="33" spans="1:10" s="73" customFormat="1" ht="15.75">
      <c r="A33" s="73">
        <v>1951</v>
      </c>
      <c r="B33" s="74" t="s">
        <v>244</v>
      </c>
      <c r="C33" s="75">
        <f>1/((100-0.382)/0.382)</f>
        <v>3.8346483567226809E-3</v>
      </c>
      <c r="D33" s="269">
        <f>1/((100-0.383)/0.383)-C33</f>
        <v>1.0076941168241354E-5</v>
      </c>
      <c r="E33" s="76"/>
      <c r="F33" s="73" t="s">
        <v>5</v>
      </c>
      <c r="G33" s="77" t="s">
        <v>88</v>
      </c>
      <c r="H33" s="77" t="s">
        <v>7</v>
      </c>
      <c r="I33" s="78" t="s">
        <v>207</v>
      </c>
    </row>
    <row r="34" spans="1:10" s="94" customFormat="1" ht="15.75">
      <c r="A34" s="90" t="s">
        <v>214</v>
      </c>
      <c r="B34" s="74" t="s">
        <v>244</v>
      </c>
      <c r="C34" s="92" t="s">
        <v>219</v>
      </c>
      <c r="D34" s="270" t="s">
        <v>214</v>
      </c>
      <c r="E34" s="93" t="s">
        <v>214</v>
      </c>
      <c r="F34" s="90" t="s">
        <v>215</v>
      </c>
      <c r="G34" s="94" t="s">
        <v>214</v>
      </c>
      <c r="H34" s="37"/>
      <c r="I34" s="94" t="s">
        <v>216</v>
      </c>
    </row>
    <row r="35" spans="1:10" s="71" customFormat="1">
      <c r="C35" s="68" t="s">
        <v>256</v>
      </c>
      <c r="D35" s="155" t="s">
        <v>259</v>
      </c>
      <c r="E35" s="156" t="s">
        <v>146</v>
      </c>
      <c r="G35" s="72" t="s">
        <v>258</v>
      </c>
      <c r="H35" s="72" t="s">
        <v>146</v>
      </c>
      <c r="I35" s="157"/>
      <c r="J35" s="72" t="s">
        <v>258</v>
      </c>
    </row>
    <row r="36" spans="1:10" s="83" customFormat="1" ht="15.75">
      <c r="A36" s="79">
        <v>1961</v>
      </c>
      <c r="B36" s="80" t="s">
        <v>288</v>
      </c>
      <c r="C36" s="81">
        <v>1.9934000000000002E-3</v>
      </c>
      <c r="D36" s="271">
        <v>2.5000000000000002E-6</v>
      </c>
      <c r="E36" s="82" t="s">
        <v>4</v>
      </c>
      <c r="F36" s="79" t="s">
        <v>5</v>
      </c>
      <c r="G36" s="83" t="s">
        <v>24</v>
      </c>
      <c r="I36" s="152" t="s">
        <v>6</v>
      </c>
      <c r="J36" s="83" t="s">
        <v>0</v>
      </c>
    </row>
    <row r="37" spans="1:10" s="83" customFormat="1" ht="15.75">
      <c r="A37" s="79">
        <v>1976</v>
      </c>
      <c r="B37" s="80" t="s">
        <v>288</v>
      </c>
      <c r="C37" s="81">
        <v>2.0052E-3</v>
      </c>
      <c r="D37" s="271">
        <v>4.4999999999999998E-7</v>
      </c>
      <c r="E37" s="82" t="s">
        <v>44</v>
      </c>
      <c r="F37" s="79" t="s">
        <v>5</v>
      </c>
      <c r="G37" s="83" t="s">
        <v>49</v>
      </c>
      <c r="I37" s="152" t="s">
        <v>45</v>
      </c>
      <c r="J37" s="83" t="s">
        <v>0</v>
      </c>
    </row>
    <row r="38" spans="1:10" s="83" customFormat="1" ht="15.75">
      <c r="A38" s="79">
        <v>1993</v>
      </c>
      <c r="B38" s="80" t="s">
        <v>288</v>
      </c>
      <c r="C38" s="81">
        <v>2.0228199999999998E-3</v>
      </c>
      <c r="D38" s="271">
        <v>1.9999999999999999E-6</v>
      </c>
      <c r="E38" s="82" t="s">
        <v>4</v>
      </c>
      <c r="F38" s="79" t="s">
        <v>5</v>
      </c>
      <c r="G38" s="83" t="s">
        <v>293</v>
      </c>
      <c r="I38" s="83" t="s">
        <v>283</v>
      </c>
      <c r="J38" s="83" t="s">
        <v>0</v>
      </c>
    </row>
    <row r="39" spans="1:10" s="83" customFormat="1" ht="15.75">
      <c r="A39" s="79">
        <v>1995</v>
      </c>
      <c r="B39" s="80" t="s">
        <v>289</v>
      </c>
      <c r="C39" s="81">
        <v>2.0671606800000001E-3</v>
      </c>
      <c r="D39" s="271" t="s">
        <v>46</v>
      </c>
      <c r="E39" s="82" t="s">
        <v>47</v>
      </c>
      <c r="F39" s="79" t="s">
        <v>48</v>
      </c>
      <c r="G39" s="83" t="s">
        <v>50</v>
      </c>
      <c r="H39" s="83" t="s">
        <v>290</v>
      </c>
      <c r="I39" s="152" t="s">
        <v>137</v>
      </c>
      <c r="J39" s="83" t="s">
        <v>108</v>
      </c>
    </row>
    <row r="40" spans="1:10" s="83" customFormat="1" ht="15.75">
      <c r="A40" s="79">
        <v>2001</v>
      </c>
      <c r="B40" s="80" t="s">
        <v>289</v>
      </c>
      <c r="C40" s="81">
        <v>2.0671999999999999E-3</v>
      </c>
      <c r="D40" s="271" t="s">
        <v>46</v>
      </c>
      <c r="E40" s="82" t="s">
        <v>47</v>
      </c>
      <c r="F40" s="79" t="s">
        <v>48</v>
      </c>
      <c r="G40" s="83" t="s">
        <v>28</v>
      </c>
      <c r="H40" s="83" t="s">
        <v>330</v>
      </c>
      <c r="I40" s="152" t="s">
        <v>140</v>
      </c>
      <c r="J40" s="83" t="s">
        <v>108</v>
      </c>
    </row>
    <row r="41" spans="1:10" s="83" customFormat="1" ht="15.75">
      <c r="A41" s="79">
        <v>1995</v>
      </c>
      <c r="B41" s="80" t="s">
        <v>289</v>
      </c>
      <c r="C41" s="81">
        <v>2.0883490769999999E-3</v>
      </c>
      <c r="D41" s="271" t="s">
        <v>46</v>
      </c>
      <c r="E41" s="82" t="s">
        <v>47</v>
      </c>
      <c r="F41" s="79" t="s">
        <v>48</v>
      </c>
      <c r="G41" s="83" t="s">
        <v>50</v>
      </c>
      <c r="H41" s="83" t="s">
        <v>329</v>
      </c>
      <c r="I41" s="152" t="s">
        <v>137</v>
      </c>
      <c r="J41" s="83" t="s">
        <v>108</v>
      </c>
    </row>
    <row r="42" spans="1:10" s="99" customFormat="1" ht="15.75">
      <c r="A42" s="95" t="s">
        <v>214</v>
      </c>
      <c r="B42" s="96" t="s">
        <v>243</v>
      </c>
      <c r="C42" s="97" t="s">
        <v>219</v>
      </c>
      <c r="D42" s="272" t="s">
        <v>214</v>
      </c>
      <c r="E42" s="98" t="s">
        <v>214</v>
      </c>
      <c r="F42" s="95" t="s">
        <v>215</v>
      </c>
      <c r="G42" s="99" t="s">
        <v>214</v>
      </c>
      <c r="H42" s="89"/>
      <c r="I42" s="99" t="s">
        <v>216</v>
      </c>
      <c r="J42" s="99" t="s">
        <v>294</v>
      </c>
    </row>
    <row r="43" spans="1:10" s="83" customFormat="1">
      <c r="A43" s="79"/>
      <c r="B43" s="79"/>
      <c r="C43" s="81"/>
      <c r="D43" s="271"/>
      <c r="E43" s="82"/>
      <c r="F43" s="79"/>
      <c r="I43" s="152"/>
    </row>
    <row r="44" spans="1:10" s="83" customFormat="1">
      <c r="A44" s="79"/>
      <c r="B44" s="79"/>
      <c r="C44" s="81"/>
      <c r="D44" s="271"/>
      <c r="E44" s="82"/>
      <c r="F44" s="79"/>
      <c r="I44" s="152"/>
    </row>
    <row r="45" spans="1:10" s="83" customFormat="1">
      <c r="A45" s="79"/>
      <c r="B45" s="79"/>
      <c r="C45" s="81"/>
      <c r="D45" s="271"/>
      <c r="E45" s="82"/>
      <c r="F45" s="79"/>
      <c r="I45" s="152"/>
    </row>
    <row r="46" spans="1:10" s="83" customFormat="1">
      <c r="A46" s="79"/>
      <c r="B46" s="79"/>
      <c r="C46" s="81"/>
      <c r="D46" s="271"/>
      <c r="E46" s="82"/>
      <c r="F46" s="79"/>
      <c r="I46" s="152"/>
    </row>
    <row r="47" spans="1:10" s="83" customFormat="1">
      <c r="A47" s="79"/>
      <c r="B47" s="79"/>
      <c r="C47" s="81"/>
      <c r="D47" s="271"/>
      <c r="E47" s="82"/>
      <c r="F47" s="79"/>
      <c r="I47" s="152"/>
    </row>
    <row r="48" spans="1:10" s="71" customFormat="1">
      <c r="C48" s="68" t="s">
        <v>256</v>
      </c>
      <c r="D48" s="155" t="s">
        <v>259</v>
      </c>
      <c r="E48" s="156" t="s">
        <v>146</v>
      </c>
      <c r="G48" s="72" t="s">
        <v>258</v>
      </c>
      <c r="H48" s="72" t="s">
        <v>146</v>
      </c>
      <c r="I48" s="157"/>
    </row>
    <row r="49" spans="1:15" s="73" customFormat="1" ht="15.75">
      <c r="A49" s="73">
        <v>1999</v>
      </c>
      <c r="B49" s="74" t="s">
        <v>241</v>
      </c>
      <c r="C49" s="75">
        <f>1/22.6496</f>
        <v>4.4150890081944054E-2</v>
      </c>
      <c r="D49" s="269">
        <f>C49-1/(22.6496+0.006)</f>
        <v>1.1692709109077659E-5</v>
      </c>
      <c r="E49" s="76" t="s">
        <v>4</v>
      </c>
      <c r="F49" s="73" t="s">
        <v>5</v>
      </c>
      <c r="G49" s="77" t="s">
        <v>71</v>
      </c>
      <c r="H49" s="77"/>
      <c r="I49" s="78" t="s">
        <v>138</v>
      </c>
    </row>
    <row r="50" spans="1:15" s="73" customFormat="1" ht="15.75">
      <c r="A50" s="73">
        <v>2001</v>
      </c>
      <c r="B50" s="74" t="s">
        <v>241</v>
      </c>
      <c r="C50" s="75">
        <v>4.41509E-2</v>
      </c>
      <c r="D50" s="269">
        <v>1.17E-5</v>
      </c>
      <c r="E50" s="76" t="s">
        <v>4</v>
      </c>
      <c r="F50" s="73" t="s">
        <v>13</v>
      </c>
      <c r="G50" s="77" t="s">
        <v>28</v>
      </c>
      <c r="H50" s="77" t="s">
        <v>68</v>
      </c>
      <c r="I50" s="78" t="s">
        <v>14</v>
      </c>
    </row>
    <row r="51" spans="1:15" s="73" customFormat="1" ht="15.75">
      <c r="A51" s="73">
        <v>2001</v>
      </c>
      <c r="B51" s="74" t="s">
        <v>241</v>
      </c>
      <c r="C51" s="75">
        <f>1/22.6436</f>
        <v>4.416258898761681E-2</v>
      </c>
      <c r="D51" s="269">
        <f>C51-1/(22.6436+0.002)</f>
        <v>3.9003240353621682E-6</v>
      </c>
      <c r="E51" s="76" t="s">
        <v>4</v>
      </c>
      <c r="F51" s="73" t="s">
        <v>5</v>
      </c>
      <c r="G51" s="77" t="s">
        <v>72</v>
      </c>
      <c r="H51" s="77"/>
      <c r="I51" s="78" t="s">
        <v>144</v>
      </c>
    </row>
    <row r="52" spans="1:15" s="73" customFormat="1" ht="15.75">
      <c r="A52" s="73">
        <v>1962</v>
      </c>
      <c r="B52" s="74" t="s">
        <v>241</v>
      </c>
      <c r="C52" s="75">
        <f>1/22.22</f>
        <v>4.5004500450045004E-2</v>
      </c>
      <c r="D52" s="269">
        <f>C52-1/(22.22+0.004)</f>
        <v>8.1001620680434816E-6</v>
      </c>
      <c r="E52" s="76" t="s">
        <v>4</v>
      </c>
      <c r="F52" s="73" t="s">
        <v>5</v>
      </c>
      <c r="G52" s="77" t="s">
        <v>125</v>
      </c>
      <c r="H52" s="77"/>
      <c r="I52" s="78" t="s">
        <v>143</v>
      </c>
    </row>
    <row r="53" spans="1:15" s="73" customFormat="1" ht="15.75">
      <c r="A53" s="73">
        <v>1989</v>
      </c>
      <c r="B53" s="74" t="s">
        <v>241</v>
      </c>
      <c r="C53" s="75">
        <f>1/22.1</f>
        <v>4.5248868778280542E-2</v>
      </c>
      <c r="D53" s="269" t="s">
        <v>46</v>
      </c>
      <c r="E53" s="76"/>
      <c r="F53" s="73" t="s">
        <v>69</v>
      </c>
      <c r="G53" s="77" t="s">
        <v>73</v>
      </c>
      <c r="H53" s="77" t="s">
        <v>70</v>
      </c>
      <c r="I53" s="78" t="s">
        <v>208</v>
      </c>
    </row>
    <row r="54" spans="1:15" s="94" customFormat="1" ht="15.75">
      <c r="A54" s="90" t="s">
        <v>214</v>
      </c>
      <c r="B54" s="74" t="s">
        <v>241</v>
      </c>
      <c r="C54" s="92" t="s">
        <v>219</v>
      </c>
      <c r="D54" s="270" t="s">
        <v>214</v>
      </c>
      <c r="E54" s="93" t="s">
        <v>214</v>
      </c>
      <c r="F54" s="90" t="s">
        <v>215</v>
      </c>
      <c r="G54" s="94" t="s">
        <v>214</v>
      </c>
      <c r="H54" s="37"/>
      <c r="I54" s="94" t="s">
        <v>216</v>
      </c>
    </row>
    <row r="55" spans="1:15" s="78" customFormat="1">
      <c r="A55" s="73"/>
      <c r="B55" s="73"/>
      <c r="C55" s="75"/>
      <c r="D55" s="269"/>
      <c r="E55" s="76"/>
      <c r="F55" s="73"/>
      <c r="H55" s="77"/>
    </row>
    <row r="56" spans="1:15" s="78" customFormat="1">
      <c r="A56" s="73"/>
      <c r="B56" s="73"/>
      <c r="C56" s="75"/>
      <c r="D56" s="269"/>
      <c r="E56" s="76"/>
      <c r="F56" s="73"/>
      <c r="H56" s="77"/>
    </row>
    <row r="57" spans="1:15" s="78" customFormat="1">
      <c r="A57" s="73"/>
      <c r="B57" s="73"/>
      <c r="C57" s="192"/>
      <c r="D57" s="269"/>
      <c r="E57" s="76"/>
      <c r="F57" s="73"/>
      <c r="H57" s="77"/>
    </row>
    <row r="58" spans="1:15" s="78" customFormat="1">
      <c r="A58" s="73"/>
      <c r="B58" s="73"/>
      <c r="C58" s="75"/>
      <c r="D58" s="269"/>
      <c r="E58" s="76"/>
      <c r="F58" s="73"/>
      <c r="H58" s="77"/>
    </row>
    <row r="59" spans="1:15" s="71" customFormat="1" ht="18">
      <c r="C59" s="277" t="s">
        <v>314</v>
      </c>
      <c r="D59" s="155" t="s">
        <v>260</v>
      </c>
      <c r="E59" s="156" t="s">
        <v>146</v>
      </c>
      <c r="G59" s="72" t="s">
        <v>262</v>
      </c>
      <c r="H59" s="72" t="s">
        <v>146</v>
      </c>
      <c r="I59" s="157"/>
      <c r="J59" s="72" t="s">
        <v>258</v>
      </c>
    </row>
    <row r="60" spans="1:15" s="107" customFormat="1" ht="15.75">
      <c r="A60" s="103">
        <v>1995</v>
      </c>
      <c r="B60" s="114" t="s">
        <v>291</v>
      </c>
      <c r="C60" s="105">
        <v>3.7688666009999999E-4</v>
      </c>
      <c r="D60" s="278" t="s">
        <v>47</v>
      </c>
      <c r="E60" s="106" t="s">
        <v>47</v>
      </c>
      <c r="F60" s="103" t="s">
        <v>273</v>
      </c>
      <c r="G60" s="107" t="s">
        <v>274</v>
      </c>
      <c r="H60" s="108" t="s">
        <v>275</v>
      </c>
      <c r="I60" s="107" t="s">
        <v>276</v>
      </c>
      <c r="J60" s="107" t="s">
        <v>108</v>
      </c>
    </row>
    <row r="61" spans="1:15" s="107" customFormat="1" ht="15.75">
      <c r="A61" s="103">
        <v>1957</v>
      </c>
      <c r="B61" s="114" t="s">
        <v>291</v>
      </c>
      <c r="C61" s="105">
        <v>3.7994999999999999E-4</v>
      </c>
      <c r="D61" s="278" t="s">
        <v>47</v>
      </c>
      <c r="E61" s="106" t="s">
        <v>47</v>
      </c>
      <c r="F61" s="103" t="s">
        <v>271</v>
      </c>
      <c r="G61" s="194" t="s">
        <v>272</v>
      </c>
      <c r="H61" s="108"/>
      <c r="I61" s="107" t="s">
        <v>295</v>
      </c>
      <c r="J61" s="107" t="s">
        <v>108</v>
      </c>
    </row>
    <row r="62" spans="1:15" s="107" customFormat="1" ht="15.75">
      <c r="A62" s="103">
        <v>2001</v>
      </c>
      <c r="B62" s="114" t="s">
        <v>291</v>
      </c>
      <c r="C62" s="105">
        <v>3.86E-4</v>
      </c>
      <c r="D62" s="278" t="s">
        <v>47</v>
      </c>
      <c r="E62" s="106"/>
      <c r="F62" s="103" t="s">
        <v>273</v>
      </c>
      <c r="G62" s="107" t="s">
        <v>277</v>
      </c>
      <c r="H62" s="108" t="s">
        <v>278</v>
      </c>
      <c r="I62" s="107" t="s">
        <v>14</v>
      </c>
      <c r="J62" s="107" t="s">
        <v>108</v>
      </c>
    </row>
    <row r="63" spans="1:15" s="107" customFormat="1" ht="15.75">
      <c r="A63" s="103">
        <v>1988</v>
      </c>
      <c r="B63" s="114" t="s">
        <v>287</v>
      </c>
      <c r="C63" s="105">
        <v>3.7990000000000002E-4</v>
      </c>
      <c r="D63" s="195">
        <v>7.9999999999999996E-7</v>
      </c>
      <c r="E63" s="106"/>
      <c r="F63" s="103"/>
      <c r="G63" s="107" t="s">
        <v>230</v>
      </c>
      <c r="H63" s="108"/>
      <c r="I63" s="107" t="s">
        <v>296</v>
      </c>
      <c r="J63" s="107" t="s">
        <v>0</v>
      </c>
      <c r="O63" s="195"/>
    </row>
    <row r="64" spans="1:15" s="107" customFormat="1" ht="15.75">
      <c r="A64" s="103">
        <v>2008</v>
      </c>
      <c r="B64" s="114" t="s">
        <v>287</v>
      </c>
      <c r="C64" s="105">
        <v>3.8269999999999998E-4</v>
      </c>
      <c r="D64" s="195">
        <v>1.9E-6</v>
      </c>
      <c r="E64" s="106"/>
      <c r="F64" s="103" t="s">
        <v>13</v>
      </c>
      <c r="G64" s="107" t="s">
        <v>280</v>
      </c>
      <c r="H64" s="108" t="s">
        <v>279</v>
      </c>
      <c r="I64" s="107" t="s">
        <v>281</v>
      </c>
      <c r="J64" s="107" t="s">
        <v>0</v>
      </c>
      <c r="O64" s="195"/>
    </row>
    <row r="65" spans="1:15" s="107" customFormat="1" ht="15.75">
      <c r="A65" s="103">
        <v>1993</v>
      </c>
      <c r="B65" s="114" t="s">
        <v>287</v>
      </c>
      <c r="C65" s="193">
        <v>3.8620000000000001E-4</v>
      </c>
      <c r="D65" s="273">
        <v>1.9999999999999999E-6</v>
      </c>
      <c r="E65" s="106" t="s">
        <v>4</v>
      </c>
      <c r="F65" s="103" t="s">
        <v>5</v>
      </c>
      <c r="G65" s="107" t="s">
        <v>282</v>
      </c>
      <c r="H65" s="108"/>
      <c r="I65" s="107" t="s">
        <v>283</v>
      </c>
      <c r="J65" s="107" t="s">
        <v>0</v>
      </c>
      <c r="O65" s="195"/>
    </row>
    <row r="66" spans="1:15" s="107" customFormat="1" ht="18.75" customHeight="1">
      <c r="A66" s="103">
        <v>2003</v>
      </c>
      <c r="B66" s="114" t="s">
        <v>287</v>
      </c>
      <c r="C66" s="193">
        <v>3.8672100000000003E-4</v>
      </c>
      <c r="D66" s="273">
        <v>4.3500000000000002E-7</v>
      </c>
      <c r="E66" s="106" t="s">
        <v>297</v>
      </c>
      <c r="F66" s="103"/>
      <c r="G66" s="107" t="s">
        <v>228</v>
      </c>
      <c r="H66" s="108"/>
      <c r="I66" s="107" t="s">
        <v>229</v>
      </c>
      <c r="J66" s="107" t="s">
        <v>0</v>
      </c>
      <c r="O66" s="195"/>
    </row>
    <row r="67" spans="1:15" s="107" customFormat="1" ht="15.75">
      <c r="A67" s="103">
        <v>1985</v>
      </c>
      <c r="B67" s="114" t="s">
        <v>287</v>
      </c>
      <c r="C67" s="105">
        <v>4.0200000000000001E-4</v>
      </c>
      <c r="D67" s="195">
        <v>7.9999999999999996E-6</v>
      </c>
      <c r="E67" s="106" t="s">
        <v>284</v>
      </c>
      <c r="F67" s="103" t="s">
        <v>5</v>
      </c>
      <c r="G67" s="107" t="s">
        <v>285</v>
      </c>
      <c r="H67" s="108"/>
      <c r="I67" s="107" t="s">
        <v>286</v>
      </c>
      <c r="J67" s="107" t="s">
        <v>0</v>
      </c>
      <c r="O67" s="195"/>
    </row>
    <row r="68" spans="1:15" s="112" customFormat="1" ht="15.75">
      <c r="A68" s="109" t="s">
        <v>214</v>
      </c>
      <c r="B68" s="104" t="s">
        <v>242</v>
      </c>
      <c r="C68" s="110" t="s">
        <v>219</v>
      </c>
      <c r="D68" s="279" t="s">
        <v>214</v>
      </c>
      <c r="E68" s="111" t="s">
        <v>214</v>
      </c>
      <c r="F68" s="109" t="s">
        <v>215</v>
      </c>
      <c r="G68" s="115" t="s">
        <v>214</v>
      </c>
      <c r="H68" s="113"/>
      <c r="I68" s="112" t="s">
        <v>216</v>
      </c>
      <c r="J68" s="99" t="s">
        <v>294</v>
      </c>
      <c r="O68" s="274"/>
    </row>
    <row r="69" spans="1:15" s="71" customFormat="1" ht="18">
      <c r="C69" s="277" t="s">
        <v>315</v>
      </c>
      <c r="D69" s="155" t="s">
        <v>263</v>
      </c>
      <c r="E69" s="156" t="s">
        <v>146</v>
      </c>
      <c r="G69" s="72" t="s">
        <v>263</v>
      </c>
      <c r="H69" s="72" t="s">
        <v>146</v>
      </c>
      <c r="I69" s="157"/>
    </row>
    <row r="70" spans="1:15" s="78" customFormat="1" ht="15.75">
      <c r="A70" s="73">
        <v>2008</v>
      </c>
      <c r="B70" s="74" t="s">
        <v>249</v>
      </c>
      <c r="C70" s="75">
        <v>7.8771999999999991E-3</v>
      </c>
      <c r="D70" s="269">
        <v>2.9000000000000002E-6</v>
      </c>
      <c r="E70" s="76"/>
      <c r="F70" s="73"/>
      <c r="G70" s="154" t="s">
        <v>267</v>
      </c>
      <c r="H70" s="77"/>
      <c r="I70" s="154" t="s">
        <v>255</v>
      </c>
    </row>
    <row r="71" spans="1:15" s="94" customFormat="1" ht="15.75">
      <c r="A71" s="90" t="s">
        <v>214</v>
      </c>
      <c r="B71" s="91" t="s">
        <v>252</v>
      </c>
      <c r="C71" s="92" t="s">
        <v>219</v>
      </c>
      <c r="D71" s="280" t="s">
        <v>214</v>
      </c>
      <c r="E71" s="93" t="s">
        <v>214</v>
      </c>
      <c r="F71" s="90" t="s">
        <v>215</v>
      </c>
      <c r="G71" s="137" t="s">
        <v>214</v>
      </c>
      <c r="H71" s="37"/>
      <c r="I71" s="94" t="s">
        <v>216</v>
      </c>
    </row>
    <row r="72" spans="1:15" s="94" customFormat="1" ht="15.75">
      <c r="A72" s="90" t="s">
        <v>214</v>
      </c>
      <c r="B72" s="91" t="s">
        <v>252</v>
      </c>
      <c r="C72" s="92" t="s">
        <v>219</v>
      </c>
      <c r="D72" s="280" t="s">
        <v>214</v>
      </c>
      <c r="E72" s="93" t="s">
        <v>214</v>
      </c>
      <c r="F72" s="90" t="s">
        <v>215</v>
      </c>
      <c r="G72" s="137" t="s">
        <v>214</v>
      </c>
      <c r="H72" s="37"/>
      <c r="I72" s="94" t="s">
        <v>216</v>
      </c>
    </row>
    <row r="73" spans="1:15" s="78" customFormat="1">
      <c r="A73" s="73"/>
      <c r="B73" s="73"/>
      <c r="C73" s="75"/>
      <c r="D73" s="269"/>
      <c r="E73" s="76"/>
      <c r="F73" s="73"/>
      <c r="H73" s="77"/>
    </row>
    <row r="74" spans="1:15" s="78" customFormat="1">
      <c r="A74" s="73"/>
      <c r="B74" s="73"/>
      <c r="C74" s="75"/>
      <c r="D74" s="269"/>
      <c r="E74" s="76"/>
      <c r="F74" s="73"/>
      <c r="H74" s="77"/>
    </row>
    <row r="75" spans="1:15" s="78" customFormat="1">
      <c r="A75" s="73"/>
      <c r="B75" s="73"/>
      <c r="C75" s="75"/>
      <c r="D75" s="269"/>
      <c r="E75" s="76"/>
      <c r="F75" s="73"/>
      <c r="H75" s="77"/>
    </row>
    <row r="76" spans="1:15" s="78" customFormat="1">
      <c r="A76" s="73"/>
      <c r="B76" s="73"/>
      <c r="C76" s="75"/>
      <c r="D76" s="269"/>
      <c r="E76" s="76"/>
      <c r="F76" s="73"/>
      <c r="H76" s="77"/>
    </row>
    <row r="77" spans="1:15" s="78" customFormat="1">
      <c r="A77" s="73"/>
      <c r="B77" s="73"/>
      <c r="C77" s="75"/>
      <c r="D77" s="269"/>
      <c r="E77" s="76"/>
      <c r="F77" s="73"/>
      <c r="H77" s="77"/>
    </row>
    <row r="78" spans="1:15" s="71" customFormat="1">
      <c r="C78" s="277" t="s">
        <v>264</v>
      </c>
      <c r="D78" s="155" t="s">
        <v>264</v>
      </c>
      <c r="E78" s="156" t="s">
        <v>146</v>
      </c>
      <c r="G78" s="72" t="s">
        <v>264</v>
      </c>
      <c r="H78" s="72" t="s">
        <v>146</v>
      </c>
      <c r="I78" s="157"/>
    </row>
    <row r="79" spans="1:15" s="142" customFormat="1" ht="15.75">
      <c r="A79" s="138">
        <v>2003</v>
      </c>
      <c r="B79" s="139" t="s">
        <v>250</v>
      </c>
      <c r="C79" s="140">
        <v>1.5349999999999999E-4</v>
      </c>
      <c r="D79" s="275">
        <v>4.9999999999999998E-7</v>
      </c>
      <c r="E79" s="141"/>
      <c r="F79" s="138"/>
      <c r="G79" s="142" t="s">
        <v>267</v>
      </c>
      <c r="H79" s="143"/>
      <c r="I79" s="142" t="s">
        <v>255</v>
      </c>
    </row>
    <row r="80" spans="1:15" s="149" customFormat="1" ht="15.75">
      <c r="A80" s="144" t="s">
        <v>214</v>
      </c>
      <c r="B80" s="150" t="s">
        <v>251</v>
      </c>
      <c r="C80" s="145" t="s">
        <v>219</v>
      </c>
      <c r="D80" s="281" t="s">
        <v>214</v>
      </c>
      <c r="E80" s="146" t="s">
        <v>214</v>
      </c>
      <c r="F80" s="144" t="s">
        <v>215</v>
      </c>
      <c r="G80" s="147" t="s">
        <v>214</v>
      </c>
      <c r="H80" s="148"/>
      <c r="I80" s="149" t="s">
        <v>216</v>
      </c>
    </row>
    <row r="81" spans="1:9" s="149" customFormat="1" ht="15.75">
      <c r="A81" s="144" t="s">
        <v>214</v>
      </c>
      <c r="B81" s="150" t="s">
        <v>251</v>
      </c>
      <c r="C81" s="145" t="s">
        <v>219</v>
      </c>
      <c r="D81" s="281" t="s">
        <v>214</v>
      </c>
      <c r="E81" s="146" t="s">
        <v>214</v>
      </c>
      <c r="F81" s="144" t="s">
        <v>215</v>
      </c>
      <c r="G81" s="147" t="s">
        <v>214</v>
      </c>
      <c r="H81" s="148"/>
      <c r="I81" s="149" t="s">
        <v>216</v>
      </c>
    </row>
    <row r="82" spans="1:9" s="142" customFormat="1">
      <c r="A82" s="138"/>
      <c r="B82" s="138"/>
      <c r="C82" s="140"/>
      <c r="D82" s="275"/>
      <c r="E82" s="141"/>
      <c r="F82" s="138"/>
      <c r="H82" s="143"/>
    </row>
    <row r="83" spans="1:9" s="142" customFormat="1">
      <c r="A83" s="138"/>
      <c r="B83" s="138"/>
      <c r="C83" s="140"/>
      <c r="D83" s="275"/>
      <c r="E83" s="141"/>
      <c r="F83" s="138"/>
      <c r="H83" s="143"/>
    </row>
    <row r="84" spans="1:9" s="142" customFormat="1">
      <c r="A84" s="138"/>
      <c r="B84" s="138"/>
      <c r="C84" s="140"/>
      <c r="D84" s="275"/>
      <c r="E84" s="141"/>
      <c r="F84" s="138"/>
      <c r="H84" s="143"/>
    </row>
    <row r="85" spans="1:9" s="142" customFormat="1">
      <c r="A85" s="138"/>
      <c r="B85" s="138"/>
      <c r="C85" s="140"/>
      <c r="D85" s="275"/>
      <c r="E85" s="141"/>
      <c r="F85" s="138"/>
      <c r="H85" s="143"/>
    </row>
    <row r="86" spans="1:9" s="142" customFormat="1">
      <c r="A86" s="138"/>
      <c r="B86" s="138"/>
      <c r="C86" s="140"/>
      <c r="D86" s="275"/>
      <c r="E86" s="141"/>
      <c r="F86" s="138"/>
      <c r="H86" s="143"/>
    </row>
  </sheetData>
  <sortState ref="A36:O41">
    <sortCondition ref="C36:C41"/>
  </sortState>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F67"/>
  <sheetViews>
    <sheetView workbookViewId="0"/>
  </sheetViews>
  <sheetFormatPr defaultRowHeight="12.75"/>
  <cols>
    <col min="1" max="1" width="29.42578125" style="39" customWidth="1"/>
    <col min="2" max="2" width="34" style="39" customWidth="1"/>
    <col min="3" max="3" width="47.140625" style="39" customWidth="1"/>
    <col min="4" max="8" width="9.140625" style="39"/>
    <col min="9" max="9" width="17.42578125" style="39" customWidth="1"/>
    <col min="10" max="16384" width="9.140625" style="39"/>
  </cols>
  <sheetData>
    <row r="1" spans="1:2">
      <c r="A1" s="38" t="s">
        <v>22</v>
      </c>
      <c r="B1" s="39" t="s">
        <v>23</v>
      </c>
    </row>
    <row r="2" spans="1:2">
      <c r="A2" s="38" t="s">
        <v>30</v>
      </c>
      <c r="B2" s="39" t="s">
        <v>29</v>
      </c>
    </row>
    <row r="3" spans="1:2" ht="15">
      <c r="A3" s="41" t="s">
        <v>158</v>
      </c>
      <c r="B3" s="41" t="s">
        <v>154</v>
      </c>
    </row>
    <row r="4" spans="1:2">
      <c r="A4" s="40" t="s">
        <v>148</v>
      </c>
      <c r="B4" s="41" t="s">
        <v>155</v>
      </c>
    </row>
    <row r="5" spans="1:2">
      <c r="A5" s="40" t="s">
        <v>149</v>
      </c>
      <c r="B5" s="41" t="s">
        <v>156</v>
      </c>
    </row>
    <row r="6" spans="1:2" ht="15">
      <c r="A6" s="40" t="s">
        <v>150</v>
      </c>
      <c r="B6" s="41" t="s">
        <v>157</v>
      </c>
    </row>
    <row r="12" spans="1:2">
      <c r="A12" s="38" t="s">
        <v>30</v>
      </c>
      <c r="B12" s="39" t="s">
        <v>29</v>
      </c>
    </row>
    <row r="13" spans="1:2" ht="15">
      <c r="A13" s="41" t="s">
        <v>159</v>
      </c>
      <c r="B13" s="41" t="s">
        <v>160</v>
      </c>
    </row>
    <row r="14" spans="1:2">
      <c r="A14" s="40" t="s">
        <v>151</v>
      </c>
      <c r="B14" s="41" t="s">
        <v>161</v>
      </c>
    </row>
    <row r="15" spans="1:2">
      <c r="A15" s="40" t="s">
        <v>152</v>
      </c>
      <c r="B15" s="41" t="s">
        <v>162</v>
      </c>
    </row>
    <row r="16" spans="1:2" ht="15">
      <c r="A16" s="40" t="s">
        <v>153</v>
      </c>
      <c r="B16" s="41" t="s">
        <v>163</v>
      </c>
    </row>
    <row r="22" spans="1:2">
      <c r="A22" s="38" t="s">
        <v>30</v>
      </c>
      <c r="B22" s="39" t="s">
        <v>29</v>
      </c>
    </row>
    <row r="23" spans="1:2">
      <c r="A23" s="41" t="s">
        <v>166</v>
      </c>
      <c r="B23" s="41" t="s">
        <v>167</v>
      </c>
    </row>
    <row r="24" spans="1:2">
      <c r="A24" s="40" t="s">
        <v>168</v>
      </c>
      <c r="B24" s="41" t="s">
        <v>169</v>
      </c>
    </row>
    <row r="25" spans="1:2">
      <c r="A25" s="40" t="s">
        <v>164</v>
      </c>
      <c r="B25" s="41" t="s">
        <v>170</v>
      </c>
    </row>
    <row r="26" spans="1:2">
      <c r="A26" s="40" t="s">
        <v>165</v>
      </c>
      <c r="B26" s="41" t="s">
        <v>171</v>
      </c>
    </row>
    <row r="32" spans="1:2">
      <c r="A32" s="38" t="s">
        <v>30</v>
      </c>
      <c r="B32" s="39" t="s">
        <v>29</v>
      </c>
    </row>
    <row r="33" spans="1:2">
      <c r="A33" s="41" t="s">
        <v>174</v>
      </c>
      <c r="B33" s="41" t="s">
        <v>175</v>
      </c>
    </row>
    <row r="34" spans="1:2">
      <c r="A34" s="40" t="s">
        <v>176</v>
      </c>
      <c r="B34" s="41" t="s">
        <v>177</v>
      </c>
    </row>
    <row r="35" spans="1:2">
      <c r="A35" s="40" t="s">
        <v>172</v>
      </c>
      <c r="B35" s="41" t="s">
        <v>178</v>
      </c>
    </row>
    <row r="36" spans="1:2">
      <c r="A36" s="40" t="s">
        <v>173</v>
      </c>
      <c r="B36" s="41" t="s">
        <v>179</v>
      </c>
    </row>
    <row r="42" spans="1:2">
      <c r="A42" s="38" t="s">
        <v>30</v>
      </c>
      <c r="B42" s="39" t="s">
        <v>29</v>
      </c>
    </row>
    <row r="43" spans="1:2">
      <c r="A43" s="41" t="s">
        <v>180</v>
      </c>
      <c r="B43" s="41" t="s">
        <v>181</v>
      </c>
    </row>
    <row r="44" spans="1:2">
      <c r="A44" s="40" t="s">
        <v>182</v>
      </c>
      <c r="B44" s="41" t="s">
        <v>183</v>
      </c>
    </row>
    <row r="45" spans="1:2">
      <c r="A45" s="40" t="s">
        <v>184</v>
      </c>
      <c r="B45" s="41" t="s">
        <v>185</v>
      </c>
    </row>
    <row r="46" spans="1:2">
      <c r="A46" s="40" t="s">
        <v>186</v>
      </c>
      <c r="B46" s="41" t="s">
        <v>187</v>
      </c>
    </row>
    <row r="50" spans="1:6" ht="14.25">
      <c r="A50" s="39" t="s">
        <v>240</v>
      </c>
      <c r="B50" s="39" t="s">
        <v>240</v>
      </c>
      <c r="C50" s="39" t="s">
        <v>224</v>
      </c>
    </row>
    <row r="51" spans="1:6">
      <c r="A51" s="39" t="s">
        <v>225</v>
      </c>
      <c r="B51" s="100">
        <v>0.52800000000000002</v>
      </c>
      <c r="C51" s="39" t="s">
        <v>222</v>
      </c>
    </row>
    <row r="52" spans="1:6">
      <c r="A52" s="39" t="s">
        <v>226</v>
      </c>
      <c r="B52" s="100">
        <v>0.51600000000000001</v>
      </c>
      <c r="C52" s="39" t="s">
        <v>221</v>
      </c>
    </row>
    <row r="53" spans="1:6">
      <c r="A53" s="39" t="s">
        <v>227</v>
      </c>
      <c r="B53" s="100">
        <v>0.5</v>
      </c>
      <c r="C53" s="39" t="s">
        <v>220</v>
      </c>
    </row>
    <row r="57" spans="1:6" ht="14.25">
      <c r="A57" s="160" t="s">
        <v>253</v>
      </c>
      <c r="B57" s="160" t="s">
        <v>253</v>
      </c>
      <c r="C57" s="160" t="s">
        <v>224</v>
      </c>
      <c r="D57" s="161"/>
      <c r="E57" s="161"/>
      <c r="F57" s="161"/>
    </row>
    <row r="58" spans="1:6" ht="15">
      <c r="A58" s="164" t="s">
        <v>267</v>
      </c>
      <c r="B58" s="162">
        <v>0.51500000000000001</v>
      </c>
      <c r="C58" s="164" t="s">
        <v>255</v>
      </c>
      <c r="D58" s="161"/>
      <c r="E58" s="161"/>
      <c r="F58" s="161"/>
    </row>
    <row r="59" spans="1:6" ht="15">
      <c r="A59" s="163" t="s">
        <v>270</v>
      </c>
      <c r="B59" s="163" t="s">
        <v>269</v>
      </c>
      <c r="C59" s="166" t="s">
        <v>268</v>
      </c>
      <c r="D59" s="161"/>
      <c r="E59" s="161"/>
      <c r="F59" s="161"/>
    </row>
    <row r="60" spans="1:6" ht="15">
      <c r="A60" s="163" t="s">
        <v>270</v>
      </c>
      <c r="B60" s="163" t="s">
        <v>269</v>
      </c>
      <c r="C60" s="166" t="s">
        <v>268</v>
      </c>
      <c r="D60" s="161"/>
      <c r="E60" s="161"/>
      <c r="F60" s="161"/>
    </row>
    <row r="61" spans="1:6">
      <c r="A61" s="160"/>
      <c r="B61" s="160"/>
      <c r="C61" s="160"/>
      <c r="D61" s="161"/>
      <c r="E61" s="161"/>
      <c r="F61" s="161"/>
    </row>
    <row r="62" spans="1:6">
      <c r="A62" s="160"/>
      <c r="B62" s="160"/>
      <c r="C62" s="160"/>
      <c r="D62" s="161"/>
      <c r="E62" s="161"/>
      <c r="F62" s="161"/>
    </row>
    <row r="63" spans="1:6">
      <c r="A63" s="160"/>
      <c r="B63" s="160"/>
      <c r="C63" s="160"/>
      <c r="D63" s="161"/>
      <c r="E63" s="161"/>
      <c r="F63" s="161"/>
    </row>
    <row r="64" spans="1:6" ht="14.25">
      <c r="A64" s="160" t="s">
        <v>254</v>
      </c>
      <c r="B64" s="160" t="s">
        <v>254</v>
      </c>
      <c r="C64" s="160" t="s">
        <v>224</v>
      </c>
      <c r="D64" s="161"/>
      <c r="E64" s="161"/>
      <c r="F64" s="161"/>
    </row>
    <row r="65" spans="1:6" ht="15">
      <c r="A65" s="164" t="s">
        <v>267</v>
      </c>
      <c r="B65" s="165">
        <v>1.9</v>
      </c>
      <c r="C65" s="164" t="s">
        <v>255</v>
      </c>
      <c r="D65" s="161"/>
      <c r="E65" s="161"/>
      <c r="F65" s="161"/>
    </row>
    <row r="66" spans="1:6" ht="15">
      <c r="A66" s="163" t="s">
        <v>270</v>
      </c>
      <c r="B66" s="163" t="s">
        <v>269</v>
      </c>
      <c r="C66" s="166" t="s">
        <v>268</v>
      </c>
      <c r="D66" s="161"/>
      <c r="E66" s="161"/>
      <c r="F66" s="161"/>
    </row>
    <row r="67" spans="1:6" ht="15">
      <c r="A67" s="163" t="s">
        <v>270</v>
      </c>
      <c r="B67" s="163" t="s">
        <v>269</v>
      </c>
      <c r="C67" s="166" t="s">
        <v>268</v>
      </c>
      <c r="D67" s="161"/>
      <c r="E67" s="161"/>
      <c r="F67" s="161"/>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INFO</vt:lpstr>
      <vt:lpstr>Instruction</vt:lpstr>
      <vt:lpstr>Hydrogen</vt:lpstr>
      <vt:lpstr>Carbon</vt:lpstr>
      <vt:lpstr>Nitrogen</vt:lpstr>
      <vt:lpstr>Oxygen+17O(correction)</vt:lpstr>
      <vt:lpstr>Sulphur+33S&amp;36S(correction)</vt:lpstr>
      <vt:lpstr>Tables</vt:lpstr>
      <vt:lpstr>Constants</vt:lpstr>
    </vt:vector>
  </TitlesOfParts>
  <Company>UWA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Reviewer</dc:creator>
  <cp:lastModifiedBy>Greg Skrzypek</cp:lastModifiedBy>
  <dcterms:created xsi:type="dcterms:W3CDTF">2019-05-18T07:06:59Z</dcterms:created>
  <dcterms:modified xsi:type="dcterms:W3CDTF">2020-07-07T14:10:16Z</dcterms:modified>
</cp:coreProperties>
</file>